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19410" windowHeight="11010" activeTab="1"/>
  </bookViews>
  <sheets>
    <sheet name="ΕΛΦΕΕ ΡΟΔΟΥ" sheetId="3" r:id="rId1"/>
    <sheet name="Φύλλο1" sheetId="4" r:id="rId2"/>
  </sheets>
  <calcPr calcId="145621"/>
</workbook>
</file>

<file path=xl/calcChain.xml><?xml version="1.0" encoding="utf-8"?>
<calcChain xmlns="http://schemas.openxmlformats.org/spreadsheetml/2006/main">
  <c r="E54" i="4"/>
  <c r="F54" s="1"/>
  <c r="B64" s="1"/>
  <c r="F117"/>
  <c r="F104"/>
  <c r="B75"/>
  <c r="E75" s="1"/>
  <c r="E64" l="1"/>
  <c r="F75"/>
  <c r="B113" s="1"/>
  <c r="B86"/>
  <c r="F92"/>
  <c r="F64" l="1"/>
  <c r="I128" s="1"/>
  <c r="G64" s="1"/>
  <c r="I115"/>
  <c r="G75" s="1"/>
  <c r="F113"/>
  <c r="H75" s="1"/>
  <c r="E86"/>
  <c r="C28" i="3"/>
  <c r="D34"/>
  <c r="G38" i="4" l="1"/>
  <c r="G30"/>
  <c r="B126"/>
  <c r="F126" s="1"/>
  <c r="H64" s="1"/>
  <c r="M63" s="1"/>
  <c r="G54"/>
  <c r="K64"/>
  <c r="K75"/>
  <c r="F86"/>
  <c r="B101" s="1"/>
  <c r="D28" i="3"/>
  <c r="G43" s="1"/>
  <c r="M59" i="4" l="1"/>
  <c r="M61"/>
  <c r="F101"/>
  <c r="H86" s="1"/>
  <c r="I101"/>
  <c r="B43" i="3"/>
  <c r="D43" s="1"/>
  <c r="F28" s="1"/>
  <c r="E28"/>
  <c r="I30" i="4" l="1"/>
  <c r="I38"/>
  <c r="I54"/>
  <c r="M74"/>
  <c r="G86"/>
  <c r="M72"/>
  <c r="J27" i="3"/>
  <c r="H28"/>
  <c r="H38" i="4" l="1"/>
  <c r="J38" s="1"/>
  <c r="H30"/>
  <c r="J30" s="1"/>
  <c r="H54"/>
  <c r="K54" s="1"/>
  <c r="M54" s="1"/>
  <c r="M70"/>
  <c r="M85"/>
  <c r="K86"/>
  <c r="J23" i="3"/>
  <c r="J25"/>
  <c r="K30" i="4" l="1"/>
  <c r="M30" s="1"/>
  <c r="O30" s="1"/>
  <c r="P30" s="1"/>
  <c r="D38" s="1"/>
  <c r="K36" s="1"/>
  <c r="K38"/>
  <c r="J54"/>
  <c r="M83"/>
  <c r="M81"/>
</calcChain>
</file>

<file path=xl/sharedStrings.xml><?xml version="1.0" encoding="utf-8"?>
<sst xmlns="http://schemas.openxmlformats.org/spreadsheetml/2006/main" count="181" uniqueCount="72">
  <si>
    <t>ΦΟΡΟΛΟΓΗΤΕΟ ΕΙΣΟΔΗΜΑ</t>
  </si>
  <si>
    <t>ΦΟΡΟΣ ΕΙΣΟΔΗΜΑΤΟΣ</t>
  </si>
  <si>
    <t>ΚΛΙΜΑΚΙΟ ΕΙΣΟΔΗΜΑΤΟΣ</t>
  </si>
  <si>
    <t>ΦΟΡΟΛΟΓΙΚΟΣ ΣΥΝΤΕΛΕΣΤΗΣ</t>
  </si>
  <si>
    <t xml:space="preserve">ΚΛΙΜΑΚΙΟ ΕΙΣΟΔΗΜΑΤΟΣ ΑΤΟΜΙΚΩΝ </t>
  </si>
  <si>
    <t>ΠΟΣΟΣΤΟ ΕΙΣΦΟΡΑΣ ΑΛΛΗΛΕΓΓΥΗΣ</t>
  </si>
  <si>
    <t>0,00%</t>
  </si>
  <si>
    <t>ΥΠΕΡΒΑΛΟΝ</t>
  </si>
  <si>
    <t xml:space="preserve">ΑΤΟΜΙΚΕΣ ΕΠΙΧΕΙΡΗΣΕΙΣ </t>
  </si>
  <si>
    <t>ΔΕΝ ΣΥΜΠΕΡΙΛΑΜΒΑΝΕΙ ΠΡΟΚΑΤΑΒΟΛΗ ΕΠΟΜΕΝΟΥ ΕΤΟΥΣ  ΚΑΙ ΤΟ ΤΕΛΟΣ ΕΠΙΤΗΔΕΥΜΑΤΟΣ</t>
  </si>
  <si>
    <t xml:space="preserve">Ο ΣΥΝΤΕΛΕΣΤΗΣ ΦΟΡΟΥ ΕΙΣΟΔΗΜΑΤΟΣ ΤΟΥ 37% ΚΑΛΥΠΤΕΙ ΚΕΡΔΗ ΕΩΣ ΚΑΙ 40.000 ΕΥΡΩ. </t>
  </si>
  <si>
    <t>ΣΥΜΠΛΗΡΩΝΟΥΜΕ ΤΟΝ ΚΑΤΑΛΛΗΛΟ ΣΥΝΤΕΛΕΣΤΗ ΑΝΑΛΟΓΑ ΜΕ ΤΟ ΥΨΟΣ ΤΩΝ ΠΡΟΒΛΕΠΟΜΕΝΩΝ ΚΕΡΔΩΝ ΜΑΣ</t>
  </si>
  <si>
    <t>ΣΥΝΟΛΟ</t>
  </si>
  <si>
    <t>ΕΙΣΟΔΗΜΑΤΟΣ</t>
  </si>
  <si>
    <t>ΦΟΡΟΥ</t>
  </si>
  <si>
    <t>ΥΠΕΡΒΑΛΟΝ 45%</t>
  </si>
  <si>
    <t>ss</t>
  </si>
  <si>
    <t>ΤΟ ΣΚΙΤΣΟ ΕΙΝΑΙ ΑΠΟ ΤΟΝ κ. ΠΑΥΛΙΔΗ ΒΑΓΓΕΛΗ</t>
  </si>
  <si>
    <t>ΤΟ ΠΟΣΟΣΤΟ ΓΙΑ ΤΑ ΕΞΟΔΑ ΘΑ ΠΡΕΠΕΙ ΝΑ ΟΡΙΣΤΕΙ
ΜΕ ΒΑΣΗ ΤΟ ΚΟΣΤΟΣ ΤΩΝ ΕΞΟΔΩΝ ΚΑΘΕ ΧΡΗΣΗΣ</t>
  </si>
  <si>
    <t>ΤΕΛΙΚΟ ΚΑΘΑΡΟ</t>
  </si>
  <si>
    <t>ΑΠΟ</t>
  </si>
  <si>
    <t>ΕΩΣ</t>
  </si>
  <si>
    <t>ΕΙΣΌΔΗΜΑ ΠΟΥ ΥΠΟΚΕΙΤΑΙ ΣΕ ΕΙΣΦΟΡΑ</t>
  </si>
  <si>
    <t>ΠΟΣΟ ΕΙΣΦΟΡΑΣ ΑΛΛΗΛΕΓΓΥΗΣ</t>
  </si>
  <si>
    <t>ΦΟΡΟΣ</t>
  </si>
  <si>
    <t>ΤΕΛΟΣ</t>
  </si>
  <si>
    <t>ΕΠΙΤΗΔΕΥΜΑΤΟΣ</t>
  </si>
  <si>
    <t>ΤΕΛΙΚΟ/ΚΕΡΔΗ ΠΡΟ ΕΙΣΦΟΡΩΝ</t>
  </si>
  <si>
    <t>ΤΕΛΙΚΟ/ΦΟΡΟΛΟΓΗΤΕΟ ΕΙΣΟΔΗΜΑ</t>
  </si>
  <si>
    <t xml:space="preserve">ΣΥΝΟΛΟ ΕΠΙΒΑΡΥΝΣΕΩΝ/ΚΕΡΔΗ </t>
  </si>
  <si>
    <t>ΤΗΣ ΑΣΦΑΛΙΣΤΙΚΗΣ ΕΙΣΦΟΡΑΣ</t>
  </si>
  <si>
    <t xml:space="preserve">ΕΙΣΦΟΡΑ </t>
  </si>
  <si>
    <t xml:space="preserve">ΠΑΡΑΡΤΗΜΑΤΑ </t>
  </si>
  <si>
    <t>( από την νέα κλίμακα)</t>
  </si>
  <si>
    <t xml:space="preserve">ΝΕΑΣ ΚΛΙΜΑΚΑΣ ΦΟΡΟΥ ΕΙΣΟΔΗΜΑΤΟΣ </t>
  </si>
  <si>
    <t>ΝΕΑΣ ΕΙΣΦΟΡΑΣ ΑΛΛΗΛΕΓΓΥΗΣ</t>
  </si>
  <si>
    <t>ΑΣΦΑΛΙΣΤΙΚΗ ΕΙΣΦΟΡΑ 26,95%                      (Ανώτατο ποσό αρ.38 παρ.2 Ν 4387/2016)</t>
  </si>
  <si>
    <r>
      <t xml:space="preserve">ΑΛΛΗΛΕΓΓΥΗΣ             </t>
    </r>
    <r>
      <rPr>
        <sz val="11"/>
        <color theme="1"/>
        <rFont val="Calibri"/>
        <family val="2"/>
        <charset val="161"/>
        <scheme val="minor"/>
      </rPr>
      <t xml:space="preserve">(από την νέα κλίμακα) </t>
    </r>
  </si>
  <si>
    <t>Ποσό που μένει για επιβίωση, επενδύσεις, κλπ</t>
  </si>
  <si>
    <t>ΣΥΜΠΛΗΡΩΝΟΥΜΕ  ΜΟΝΟ ΤΟ ΚΕΛΙ με αυτό το χρώμα</t>
  </si>
  <si>
    <t>ΤΟ ΠΡΟΒΛΕΠΟΜΕΝΟ ΚΕΡΔΟΣ ΤΗΣ ΕΠΙΧΕΙΡΗΣΗΣ ΧΩΡΙΣ ΤΗΝ ΜΕΙΩΣΗ ΤΩΝ ΑΣΦΑΛΙΣΤΙΚΩΝ ΕΙΣΦΟΡΩΝ</t>
  </si>
  <si>
    <t>ΚΕΡΔΗ έτους 2017                ΠΡΙΝ ΤΗΝ ΜΕΙΩΣΗ</t>
  </si>
  <si>
    <t>Ο ΔΙΑΔΡΑΣΤΙΚΟΣ ΠΙΝΑΚΑΣ ΣΥΝΤΑΧΘΗΚΕ ΑΠΟ ΤΗΝ ΕΠΙΣΤΗΜΟΝΙΚΗ ΟΜΑΔΑ ΤΗΣ ΕΛΦΕΕ ΡΟΔΟΥ ΚΑΙ ΜΕ ΤΗΝ ΠΟΛΥΤΙΜΗ ΒΟΗΘΕΙΑ ΤΟΥ ΣΥΝΑΔΕΛΦΟΥ ΚΑΣΣΕΛΑ ΣΠΥΡΟΥ</t>
  </si>
  <si>
    <t>ΔΙΑΔΡΑΣΤΙΚΗ ΑΝΑΓΩΓΗ ΠΡΟΣΔΟΚΩΜΕΝΩΝ ΕΤΗΣΙΩΝ ΚΕΡΔΩΝ ΣΕ ΚΑΘΑΡΟ ΔΙΑΘΕΣΙΜΟ ΠΟΣΟ ΠΟΥ ΜΕΝΕΙ ΜΕΤΑ ΤΗΝ ΑΦΑΙΡΕΣΗ ΤΩΝ ΦΟΡΩΝ - ΕΙΣΦΟΡΩΝ                                               (με βάση το νέο ΦΟΡΟΛΟΓΙΚΟ - ΑΣΦΑΛΙΣΤΙΚΟ ΝΟΜΟ 4387/2016)</t>
  </si>
  <si>
    <r>
      <rPr>
        <b/>
        <i/>
        <u/>
        <sz val="11"/>
        <rFont val="Calibri"/>
        <family val="2"/>
        <charset val="161"/>
        <scheme val="minor"/>
      </rPr>
      <t xml:space="preserve">ΒΑΣΙΚΕΣ ΠΑΡΑΤΗΡΗΣΕΙΣ :      </t>
    </r>
    <r>
      <rPr>
        <sz val="11"/>
        <rFont val="Calibri"/>
        <family val="2"/>
        <charset val="161"/>
        <scheme val="minor"/>
      </rPr>
      <t xml:space="preserve">  1.  Η επιχείρηση να βρίσκεται σε κερδοφορία, μεταξύ της προηγούμενης και της τρέχουσας χρήσης . Το ύψος των κερδών της προηγούμενης θα πρέπει να είναι το ίδιο με την τρέχουσα           2. Δεν συμπεριλαμβάνει προκαταβολή φόρου επόμενης χρήσης ή συμψηφισμό της προηγούμενης.  Γίνεται δεκτό ότι οι προκαταβολές μεταξύ των 2 χρήσεων είναι οι ίδιες      3. Οι διαφορές με τους πίνακες παραδειγμάτων για εισοδήματα ατομικών επιχειρήσεων, που είναι κατώτερα του μεγίστου για τον υπολογισμό της ασφαλιστικής εισφοράς, οφείλεται στο γεγονός των διαφορετικών παραδοχών για το καθαρό εισόδημα της προηγούμενης χρήσης 2016, έτος στο οποίο δεν ισχύουν οι διατάξεις του Ν.4387/2016 για τις ασφαλιστικές εισφορές. Οι πίνακες με τα παραδείγματα επιβαρύνσεων ατομικής επιχείρησης αναρτήθηκαν ξεχωριστά. Για εισοδήματα ανώτερα του μεγίστου ορίου για τον υπολογισμό των εισφορών (70.329,60€), τα ποσά και τα ποσοστά σε διαδραστικό πίνακα και πίνακες με παραδείγματα ταυτίζονται απόλυτα.</t>
    </r>
  </si>
  <si>
    <t>ΠΡΟΒΛΕΠΟΜΕΝΑ</t>
  </si>
  <si>
    <t>ΚΕΡΔΗ</t>
  </si>
  <si>
    <t xml:space="preserve">ΑΣΦΑΛΙΣΤΙΚΗ ΕΙΣΦΟΡΑ ΠΑΡΑΣΤΑΤΙΚΟΥ 26,95%                      (Ανώτατο ποσό αρ.38 παρ.2 Ν 4387/2016) </t>
  </si>
  <si>
    <t>ΠΟΥ ΜΕΝΕΙ ΜΕΤΑ ΤΟΥΣ ΦΟΡΟΥΣ (ΧΩΡΙΣ ΤΟ ΦΠΑ)</t>
  </si>
  <si>
    <t>ΦΠΑ</t>
  </si>
  <si>
    <t xml:space="preserve">ΚΑΘΑΡΗ </t>
  </si>
  <si>
    <t>ΑΞΙΑ</t>
  </si>
  <si>
    <t>ΠΑΡΑΣΤΑΤΙΚΟΥ</t>
  </si>
  <si>
    <t>Β</t>
  </si>
  <si>
    <t>Α</t>
  </si>
  <si>
    <t>ΠΟΥ ΜΕΝΕΙ ΜΕΤΑ ΤΟΥΣ ΦΟΡΟΥΣ (ΜΕ ΤΟ ΦΠΑ)</t>
  </si>
  <si>
    <r>
      <rPr>
        <b/>
        <i/>
        <u/>
        <sz val="11"/>
        <rFont val="Calibri"/>
        <family val="2"/>
        <charset val="161"/>
        <scheme val="minor"/>
      </rPr>
      <t xml:space="preserve">ΒΑΣΙΚΕΣ ΠΑΡΑΤΗΡΗΣΕΙΣ :      </t>
    </r>
    <r>
      <rPr>
        <sz val="11"/>
        <rFont val="Calibri"/>
        <family val="2"/>
        <charset val="161"/>
        <scheme val="minor"/>
      </rPr>
      <t xml:space="preserve">  1.  Η επιχείρηση να βρίσκεται σε κερδοφορία, μεταξύ της προηγούμενης και της τρέχουσας χρήσης . Το ύψος των κερδών της προηγούμενης θα πρέπει να είναι το ίδιο με την τρέχουσα           2. Δεν συμπεριλαμβάνει προκαταβολή φόρου επόμενης χρήσης ή συμψηφισμό της προηγούμενης.  Γίνεται δεκτό ότι οι προκαταβολές μεταξύ των 2 χρήσεων είναι οι ίδιες      3. Οι διαφορές με τους πίνακες παραδειγμάτων, που έχει ήδη αναρτήσει η ΕΛΦΕΕ ΡΟΔΟΥ, για εισοδήματα ατομικών επιχειρήσεων, που είναι κατώτερα του μεγίστου για τον υπολογισμό της ασφαλιστικής εισφοράς, οφείλεται στο γεγονός των διαφορετικών παραδοχών για το καθαρό εισόδημα της προηγούμενης χρήσης 2016, έτος στο οποίο δεν ισχύουν οι διατάξεις του Ν.4387/2016 για τις ασφαλιστικές εισφορές. Οι πίνακες με τα παραδείγματα επιβαρύνσεων ατομικής επιχείρησης αναρτήθηκαν ξεχωριστά. Για εισοδήματα ανώτερα του μεγίστου ορίου για τον υπολογισμό των εισφορών (70.329,60€), τα ποσά και τα ποσοστά σε διαδραστικό πίνακα και πίνακες με παραδείγματα ταυτίζονται απόλυτα.       4.  Σε περίπτωση μηδενικής Ασφαλιστικής εισφοράς για το επιπλέον τιμολόγιο είναι αυτονόητο ότι έχει εξαντληθεί η υποχρέωση καταβολής λόγω κερδών άνω των 70.329,60 €</t>
    </r>
  </si>
  <si>
    <t xml:space="preserve">Για κάθε επιπλέον παραστατικό που πλέον θα εκδίδεται </t>
  </si>
  <si>
    <t>ΣΥΜΠΕΡΙΛΑΜΒΑΝΕΙ ΦΠΑ     (για ΥΠΟΚΕΙΜΕΝΟΥΣ ΣΕ ΦΠΑ)</t>
  </si>
  <si>
    <t xml:space="preserve">ΤΕΛΙΚΟ ΚΑΘΑΡΟ ΠΟΣΟ </t>
  </si>
  <si>
    <t xml:space="preserve">ΝΕΟ ΑΣΦΑΛΙΣΤΙΚΟ - ΦΟΡΟΛΟΓΙΚΟ Ν.4387/2016 </t>
  </si>
  <si>
    <t xml:space="preserve">ΔΙΑΔΡΑΣΤΙΚΟ ΣΕΝΑΡΙΟ ΚΟΣΤΟΥΣ ΣΕ ΦΟΡΟΥΣ ΚΑΙ ΑΣΦΑΛΙΣΤΙΚΕΣ ΕΙΣΦΟΡΕΣ ΓΙΑ ΚΑΘΕ ΕΠΙΠΛΕΟΝ ΠΑΡΑΣΤΑΤΙΚΟ ΠΟΥ ΘΑ ΕΚΔΩΣΩ ΠΑΝΩ ΑΠΑ ΤΑ ΠΡΟΒΛΕΠΟΜΕΝΑ ΚΕΡΔΗ ΜΟΥ                                                                                                      </t>
  </si>
  <si>
    <t xml:space="preserve">ΠΟΣΟΣΤΟ ΚΑΘΑΡΟΥ ΠΟΣΟΥ ΑΜΟΙΒΗΣ ΠΟΥ ΑΠΟΜΕΝΕΙ ΓΙΑ ΚΑΘΕ ΕΠΙΠΛΕΟΝ ΠΑΡΑΣΤΑΤΙΚΟ ΠΟΥ ΕΚΔΙΔΕΤΑΙ </t>
  </si>
  <si>
    <t>ΑΤΟΜΙΚΕΣ ΟΝΤΟΤΗΤΕΣ</t>
  </si>
  <si>
    <t>( ΓΙΑ ΣΥΝΑΛΛΑΓΕΣ ΑΠΟ ΥΠΟΚΕΙΜΕΝΟΥΣ ΣΤΟ ΦΠΑ  )</t>
  </si>
  <si>
    <t>ΣΥΝΟΛΟ ΦΟΡΩΝ ΚΑΙ ΑΣΦΑΛΙΣΤΙΚΩΝ ΕΙΣΦΟΡΩΝ</t>
  </si>
  <si>
    <t>( ΓΙΑ ΣΥΝΑΛΛΑΓΕΣ ΑΠΟ ΜΗ ΥΠΟΚΕΙΜΕΝΟΥΣ ΣΤΟ ΦΠΑ  ΚΑΙ ΣΥΝΑΛΛΑΓΕΣ ΠΡΟ ΦΠΑ )</t>
  </si>
  <si>
    <t>ΤΙ ΤΙΜΟΛΟΓΙΟ ΠΡΕΠΕΙ ΝΑ ΕΚΔΩΣΩ ΏΣΤΕ ΝΑ ΕΙΣΠΡΑΞΩ ΚΑΘΑΡΑ, ΧΩΡΙΣ ΤΟΥΣ ΦΟΡΟΥΣ, ΣΥΓΚΕΚΡΙΜΕΝΟ ΠΟΣΟ</t>
  </si>
  <si>
    <t>ΕΠΑΛΗΘΕΥΣΗ</t>
  </si>
  <si>
    <t>ΜΕ ΤΗΝ ΑΞΙΑ ΠΟΥ ΘΕΛΟΥΜΕ ΝΑ ΕΙΣΠΡΑΞΟΥΜΕ ΚΑΘΑΡΑ !!!</t>
  </si>
  <si>
    <t>ΑΝΑΓΡΑΨΤΕ ΤΟ ΠΟΣΟ ΠΟΥ ΕΠΙΘΥΜΕΙΤΕ ΝΑ ΕΙΣΠΡΑΞΕΤΕ ΚΑΙ ΝΑ ΜΕΙΝΕΙ ΚΑΘΑΡΑ ΣΤΟ ΤΑΜΕΙΟ</t>
  </si>
  <si>
    <t xml:space="preserve">ΠΡΟΣΟΧΗ !!! ΑΝΑΓΡΑΨΤΕ ΤΗΝ ΑΞΙΑ ΧΩΡΙΣ ΤΟ ΦΠΑ </t>
  </si>
</sst>
</file>

<file path=xl/styles.xml><?xml version="1.0" encoding="utf-8"?>
<styleSheet xmlns="http://schemas.openxmlformats.org/spreadsheetml/2006/main">
  <numFmts count="1">
    <numFmt numFmtId="164" formatCode="#,##0.00\ &quot;€&quot;"/>
  </numFmts>
  <fonts count="25">
    <font>
      <sz val="11"/>
      <color theme="1"/>
      <name val="Calibri"/>
      <family val="2"/>
      <charset val="161"/>
      <scheme val="minor"/>
    </font>
    <font>
      <b/>
      <sz val="11"/>
      <color theme="1"/>
      <name val="Calibri"/>
      <family val="2"/>
      <charset val="161"/>
      <scheme val="minor"/>
    </font>
    <font>
      <b/>
      <sz val="18"/>
      <color theme="1"/>
      <name val="Calibri"/>
      <family val="2"/>
      <charset val="161"/>
      <scheme val="minor"/>
    </font>
    <font>
      <sz val="14"/>
      <color theme="1"/>
      <name val="Calibri"/>
      <family val="2"/>
      <charset val="161"/>
      <scheme val="minor"/>
    </font>
    <font>
      <sz val="22"/>
      <color theme="1"/>
      <name val="Calibri"/>
      <family val="2"/>
      <charset val="161"/>
      <scheme val="minor"/>
    </font>
    <font>
      <sz val="26"/>
      <name val="Calibri"/>
      <family val="2"/>
      <charset val="161"/>
      <scheme val="minor"/>
    </font>
    <font>
      <b/>
      <i/>
      <sz val="18"/>
      <color theme="1"/>
      <name val="Calibri"/>
      <family val="2"/>
      <charset val="161"/>
      <scheme val="minor"/>
    </font>
    <font>
      <sz val="11"/>
      <color theme="1"/>
      <name val="Calibri"/>
      <family val="2"/>
      <charset val="161"/>
      <scheme val="minor"/>
    </font>
    <font>
      <sz val="11"/>
      <color rgb="FFFF0000"/>
      <name val="Calibri"/>
      <family val="2"/>
      <charset val="161"/>
      <scheme val="minor"/>
    </font>
    <font>
      <sz val="11"/>
      <name val="Calibri"/>
      <family val="2"/>
      <charset val="161"/>
      <scheme val="minor"/>
    </font>
    <font>
      <u/>
      <sz val="11"/>
      <color theme="10"/>
      <name val="Calibri"/>
      <family val="2"/>
      <charset val="161"/>
      <scheme val="minor"/>
    </font>
    <font>
      <sz val="26"/>
      <color rgb="FF00B050"/>
      <name val="Calibri"/>
      <family val="2"/>
      <charset val="161"/>
      <scheme val="minor"/>
    </font>
    <font>
      <b/>
      <sz val="16"/>
      <color theme="1"/>
      <name val="Calibri"/>
      <family val="2"/>
      <charset val="161"/>
      <scheme val="minor"/>
    </font>
    <font>
      <i/>
      <sz val="12"/>
      <color theme="1"/>
      <name val="Calibri"/>
      <family val="2"/>
      <charset val="161"/>
      <scheme val="minor"/>
    </font>
    <font>
      <b/>
      <u/>
      <sz val="11"/>
      <color theme="1"/>
      <name val="Calibri"/>
      <family val="2"/>
      <charset val="161"/>
      <scheme val="minor"/>
    </font>
    <font>
      <b/>
      <sz val="22"/>
      <color theme="1"/>
      <name val="Calibri"/>
      <family val="2"/>
      <charset val="161"/>
      <scheme val="minor"/>
    </font>
    <font>
      <u/>
      <sz val="11"/>
      <color theme="1"/>
      <name val="Calibri"/>
      <family val="2"/>
      <charset val="161"/>
      <scheme val="minor"/>
    </font>
    <font>
      <b/>
      <u/>
      <sz val="11"/>
      <color rgb="FFFF0000"/>
      <name val="Calibri"/>
      <family val="2"/>
      <charset val="161"/>
      <scheme val="minor"/>
    </font>
    <font>
      <b/>
      <i/>
      <u/>
      <sz val="11"/>
      <name val="Calibri"/>
      <family val="2"/>
      <charset val="161"/>
      <scheme val="minor"/>
    </font>
    <font>
      <sz val="12"/>
      <color theme="1"/>
      <name val="Calibri"/>
      <family val="2"/>
      <charset val="161"/>
      <scheme val="minor"/>
    </font>
    <font>
      <sz val="13"/>
      <color theme="1"/>
      <name val="Calibri"/>
      <family val="2"/>
      <charset val="161"/>
      <scheme val="minor"/>
    </font>
    <font>
      <b/>
      <sz val="20"/>
      <color theme="1"/>
      <name val="Calibri"/>
      <family val="2"/>
      <charset val="161"/>
      <scheme val="minor"/>
    </font>
    <font>
      <sz val="16"/>
      <color theme="1"/>
      <name val="Calibri"/>
      <family val="2"/>
      <charset val="161"/>
      <scheme val="minor"/>
    </font>
    <font>
      <b/>
      <sz val="36"/>
      <color theme="1"/>
      <name val="Calibri"/>
      <family val="2"/>
      <charset val="161"/>
      <scheme val="minor"/>
    </font>
    <font>
      <sz val="10"/>
      <color theme="1"/>
      <name val="Calibri"/>
      <family val="2"/>
      <charset val="161"/>
      <scheme val="minor"/>
    </font>
  </fonts>
  <fills count="17">
    <fill>
      <patternFill patternType="none"/>
    </fill>
    <fill>
      <patternFill patternType="gray125"/>
    </fill>
    <fill>
      <patternFill patternType="solid">
        <fgColor rgb="FFFF0000"/>
        <bgColor indexed="64"/>
      </patternFill>
    </fill>
    <fill>
      <patternFill patternType="solid">
        <fgColor rgb="FFFFCC66"/>
        <bgColor indexed="64"/>
      </patternFill>
    </fill>
    <fill>
      <patternFill patternType="solid">
        <fgColor rgb="FFFFFFCC"/>
        <bgColor indexed="64"/>
      </patternFill>
    </fill>
    <fill>
      <patternFill patternType="solid">
        <fgColor rgb="FF92D050"/>
        <bgColor indexed="64"/>
      </patternFill>
    </fill>
    <fill>
      <patternFill patternType="solid">
        <fgColor theme="3" tint="0.39997558519241921"/>
        <bgColor indexed="64"/>
      </patternFill>
    </fill>
    <fill>
      <patternFill patternType="solid">
        <fgColor theme="8" tint="0.59999389629810485"/>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rgb="FFFFFF00"/>
        <bgColor indexed="64"/>
      </patternFill>
    </fill>
  </fills>
  <borders count="32">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rgb="FFC00000"/>
      </left>
      <right style="medium">
        <color rgb="FFC00000"/>
      </right>
      <top style="medium">
        <color rgb="FFC00000"/>
      </top>
      <bottom style="medium">
        <color rgb="FFC00000"/>
      </bottom>
      <diagonal/>
    </border>
    <border>
      <left style="thin">
        <color auto="1"/>
      </left>
      <right style="thin">
        <color auto="1"/>
      </right>
      <top/>
      <bottom style="thin">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s>
  <cellStyleXfs count="3">
    <xf numFmtId="0" fontId="0" fillId="0" borderId="0"/>
    <xf numFmtId="9" fontId="7" fillId="0" borderId="0" applyFont="0" applyFill="0" applyBorder="0" applyAlignment="0" applyProtection="0"/>
    <xf numFmtId="0" fontId="10" fillId="0" borderId="0" applyNumberFormat="0" applyFill="0" applyBorder="0" applyAlignment="0" applyProtection="0"/>
  </cellStyleXfs>
  <cellXfs count="143">
    <xf numFmtId="0" fontId="0" fillId="0" borderId="0" xfId="0"/>
    <xf numFmtId="0" fontId="2" fillId="0" borderId="0" xfId="0" applyFont="1"/>
    <xf numFmtId="164" fontId="4" fillId="0" borderId="7" xfId="0" applyNumberFormat="1" applyFont="1" applyBorder="1" applyAlignment="1">
      <alignment horizontal="center"/>
    </xf>
    <xf numFmtId="164" fontId="5" fillId="2" borderId="7" xfId="0" applyNumberFormat="1" applyFont="1" applyFill="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8" xfId="0" quotePrefix="1" applyBorder="1" applyAlignment="1">
      <alignment horizontal="center"/>
    </xf>
    <xf numFmtId="10" fontId="0" fillId="0" borderId="8" xfId="0" applyNumberFormat="1" applyBorder="1" applyAlignment="1">
      <alignment horizontal="center"/>
    </xf>
    <xf numFmtId="0" fontId="1" fillId="0" borderId="7" xfId="0" applyFont="1" applyBorder="1" applyAlignment="1">
      <alignment horizontal="center" wrapText="1"/>
    </xf>
    <xf numFmtId="0" fontId="1" fillId="0" borderId="8" xfId="0" applyFont="1" applyBorder="1" applyAlignment="1">
      <alignment horizontal="center" wrapText="1"/>
    </xf>
    <xf numFmtId="4" fontId="0" fillId="0" borderId="7" xfId="0" applyNumberFormat="1" applyBorder="1" applyAlignment="1">
      <alignment horizontal="center"/>
    </xf>
    <xf numFmtId="4" fontId="0" fillId="0" borderId="8" xfId="0" applyNumberFormat="1" applyBorder="1" applyAlignment="1">
      <alignment horizontal="center"/>
    </xf>
    <xf numFmtId="164" fontId="4" fillId="3" borderId="7" xfId="0" applyNumberFormat="1" applyFont="1" applyFill="1" applyBorder="1" applyAlignment="1" applyProtection="1">
      <alignment horizontal="center"/>
      <protection locked="0"/>
    </xf>
    <xf numFmtId="9" fontId="0" fillId="0" borderId="7" xfId="1" applyFont="1" applyBorder="1" applyAlignment="1">
      <alignment horizontal="center"/>
    </xf>
    <xf numFmtId="0" fontId="0" fillId="0" borderId="0" xfId="0" applyAlignment="1"/>
    <xf numFmtId="0" fontId="9" fillId="0" borderId="0" xfId="0" applyFont="1" applyAlignment="1">
      <alignment wrapText="1"/>
    </xf>
    <xf numFmtId="0" fontId="8" fillId="0" borderId="0" xfId="0" applyFont="1"/>
    <xf numFmtId="0" fontId="1" fillId="0" borderId="7" xfId="0" applyFont="1" applyBorder="1" applyAlignment="1">
      <alignment horizontal="center"/>
    </xf>
    <xf numFmtId="0" fontId="10" fillId="0" borderId="0" xfId="2"/>
    <xf numFmtId="0" fontId="0" fillId="0" borderId="0" xfId="0" applyAlignment="1">
      <alignment horizontal="center" vertical="top" wrapText="1"/>
    </xf>
    <xf numFmtId="0" fontId="3" fillId="4" borderId="5" xfId="0" applyFont="1" applyFill="1" applyBorder="1" applyAlignment="1">
      <alignment horizontal="center" vertical="center"/>
    </xf>
    <xf numFmtId="0" fontId="0" fillId="4" borderId="6" xfId="0" applyFill="1" applyBorder="1" applyAlignment="1">
      <alignment horizontal="center" vertical="center"/>
    </xf>
    <xf numFmtId="0" fontId="0" fillId="0" borderId="0" xfId="0" applyAlignment="1">
      <alignment wrapText="1"/>
    </xf>
    <xf numFmtId="0" fontId="1" fillId="0" borderId="0" xfId="0" applyFont="1"/>
    <xf numFmtId="164" fontId="11" fillId="0" borderId="17" xfId="0" applyNumberFormat="1" applyFont="1" applyBorder="1"/>
    <xf numFmtId="0" fontId="0" fillId="0" borderId="0" xfId="0"/>
    <xf numFmtId="0" fontId="0" fillId="0" borderId="0" xfId="0" applyBorder="1"/>
    <xf numFmtId="2" fontId="0" fillId="0" borderId="18" xfId="0" applyNumberFormat="1" applyBorder="1"/>
    <xf numFmtId="2" fontId="0" fillId="0" borderId="8" xfId="0" applyNumberFormat="1" applyBorder="1"/>
    <xf numFmtId="10" fontId="0" fillId="0" borderId="18" xfId="0" applyNumberFormat="1" applyBorder="1"/>
    <xf numFmtId="10" fontId="0" fillId="0" borderId="8" xfId="0" applyNumberFormat="1" applyBorder="1"/>
    <xf numFmtId="0" fontId="11" fillId="0" borderId="17" xfId="0" applyFont="1" applyBorder="1"/>
    <xf numFmtId="0" fontId="0" fillId="0" borderId="0" xfId="0" applyAlignment="1">
      <alignment wrapText="1"/>
    </xf>
    <xf numFmtId="4" fontId="0" fillId="0" borderId="0" xfId="0" applyNumberFormat="1"/>
    <xf numFmtId="2" fontId="0" fillId="0" borderId="0" xfId="0" applyNumberFormat="1"/>
    <xf numFmtId="0" fontId="0" fillId="4" borderId="5" xfId="0" applyFill="1" applyBorder="1" applyAlignment="1">
      <alignment horizontal="center" vertical="center"/>
    </xf>
    <xf numFmtId="0" fontId="14" fillId="0" borderId="0" xfId="0" applyFont="1"/>
    <xf numFmtId="0" fontId="12" fillId="5" borderId="4" xfId="0" applyFont="1" applyFill="1" applyBorder="1"/>
    <xf numFmtId="10" fontId="12" fillId="5" borderId="5" xfId="0" applyNumberFormat="1" applyFont="1" applyFill="1" applyBorder="1" applyAlignment="1">
      <alignment horizontal="center"/>
    </xf>
    <xf numFmtId="0" fontId="12" fillId="6" borderId="5" xfId="0" applyFont="1" applyFill="1" applyBorder="1"/>
    <xf numFmtId="10" fontId="12" fillId="6" borderId="5" xfId="0" applyNumberFormat="1" applyFont="1" applyFill="1" applyBorder="1" applyAlignment="1">
      <alignment horizontal="center"/>
    </xf>
    <xf numFmtId="0" fontId="12" fillId="7" borderId="5" xfId="0" applyFont="1" applyFill="1" applyBorder="1"/>
    <xf numFmtId="0" fontId="0" fillId="0" borderId="0" xfId="0"/>
    <xf numFmtId="0" fontId="0" fillId="0" borderId="0" xfId="0" applyBorder="1" applyAlignment="1">
      <alignment horizontal="center" vertical="center" wrapText="1"/>
    </xf>
    <xf numFmtId="0" fontId="0" fillId="0" borderId="0" xfId="0"/>
    <xf numFmtId="0" fontId="0" fillId="0" borderId="0" xfId="0"/>
    <xf numFmtId="0" fontId="16" fillId="0" borderId="0" xfId="0" applyFont="1"/>
    <xf numFmtId="0" fontId="16" fillId="8" borderId="8" xfId="0" applyFont="1" applyFill="1" applyBorder="1"/>
    <xf numFmtId="10" fontId="12" fillId="7" borderId="6" xfId="0" applyNumberFormat="1" applyFont="1" applyFill="1" applyBorder="1" applyAlignment="1">
      <alignment horizontal="center"/>
    </xf>
    <xf numFmtId="0" fontId="3" fillId="4" borderId="4" xfId="0"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top" wrapText="1"/>
    </xf>
    <xf numFmtId="0" fontId="13" fillId="4" borderId="5"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0" fillId="4" borderId="5" xfId="0" applyFill="1" applyBorder="1" applyAlignment="1">
      <alignment horizontal="center" vertical="center" wrapText="1"/>
    </xf>
    <xf numFmtId="0" fontId="3" fillId="4" borderId="4" xfId="0" applyFont="1" applyFill="1" applyBorder="1" applyAlignment="1">
      <alignment horizontal="center" vertical="center" wrapText="1"/>
    </xf>
    <xf numFmtId="0" fontId="0" fillId="4" borderId="5" xfId="0"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6" xfId="0" applyFont="1" applyFill="1" applyBorder="1" applyAlignment="1">
      <alignment horizontal="center" vertical="center" wrapText="1"/>
    </xf>
    <xf numFmtId="164" fontId="11" fillId="0" borderId="0" xfId="0" applyNumberFormat="1" applyFont="1" applyBorder="1"/>
    <xf numFmtId="164" fontId="4" fillId="10" borderId="7" xfId="0" applyNumberFormat="1" applyFont="1" applyFill="1" applyBorder="1" applyAlignment="1">
      <alignment horizontal="center"/>
    </xf>
    <xf numFmtId="164" fontId="4" fillId="11" borderId="7" xfId="0" applyNumberFormat="1" applyFont="1" applyFill="1" applyBorder="1" applyAlignment="1" applyProtection="1">
      <alignment horizontal="center"/>
    </xf>
    <xf numFmtId="164" fontId="4" fillId="12" borderId="7" xfId="0" applyNumberFormat="1" applyFont="1" applyFill="1" applyBorder="1" applyAlignment="1">
      <alignment horizontal="center"/>
    </xf>
    <xf numFmtId="10" fontId="4" fillId="12" borderId="7" xfId="0" applyNumberFormat="1" applyFont="1" applyFill="1" applyBorder="1" applyAlignment="1">
      <alignment horizontal="center" vertical="center"/>
    </xf>
    <xf numFmtId="0" fontId="0" fillId="0" borderId="0" xfId="0" applyBorder="1" applyAlignment="1">
      <alignment horizontal="center" vertical="center" wrapText="1"/>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16" fillId="13" borderId="8" xfId="0" applyFont="1" applyFill="1" applyBorder="1"/>
    <xf numFmtId="164" fontId="4" fillId="13" borderId="7" xfId="0" applyNumberFormat="1" applyFont="1" applyFill="1" applyBorder="1" applyAlignment="1" applyProtection="1">
      <alignment horizontal="center"/>
      <protection locked="0"/>
    </xf>
    <xf numFmtId="164" fontId="4" fillId="13" borderId="7" xfId="0" applyNumberFormat="1" applyFont="1" applyFill="1" applyBorder="1" applyAlignment="1" applyProtection="1">
      <alignment horizontal="center"/>
    </xf>
    <xf numFmtId="0" fontId="11" fillId="0" borderId="0" xfId="0" applyFont="1" applyBorder="1"/>
    <xf numFmtId="164" fontId="4" fillId="15" borderId="7" xfId="0" applyNumberFormat="1" applyFont="1" applyFill="1" applyBorder="1" applyAlignment="1">
      <alignment horizontal="center"/>
    </xf>
    <xf numFmtId="10" fontId="0" fillId="0" borderId="0" xfId="0" applyNumberFormat="1"/>
    <xf numFmtId="164" fontId="23" fillId="5" borderId="28" xfId="0" applyNumberFormat="1" applyFont="1" applyFill="1" applyBorder="1" applyAlignment="1">
      <alignment horizontal="center" vertical="center" wrapText="1"/>
    </xf>
    <xf numFmtId="0" fontId="22" fillId="0" borderId="0" xfId="0" applyFont="1" applyAlignment="1">
      <alignment horizontal="center"/>
    </xf>
    <xf numFmtId="164" fontId="4" fillId="16" borderId="7" xfId="0" applyNumberFormat="1" applyFont="1" applyFill="1" applyBorder="1" applyAlignment="1" applyProtection="1">
      <alignment horizontal="center"/>
    </xf>
    <xf numFmtId="0" fontId="3" fillId="4" borderId="4" xfId="0" applyFont="1" applyFill="1" applyBorder="1" applyAlignment="1">
      <alignment horizontal="center" vertical="center" wrapText="1"/>
    </xf>
    <xf numFmtId="0" fontId="0" fillId="4" borderId="5" xfId="0" applyFill="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4" borderId="6" xfId="0" applyFill="1" applyBorder="1" applyAlignment="1">
      <alignment horizontal="center" vertical="center" wrapText="1"/>
    </xf>
    <xf numFmtId="0" fontId="3" fillId="4" borderId="5" xfId="0" applyFont="1" applyFill="1" applyBorder="1" applyAlignment="1">
      <alignment horizontal="center" vertical="center" wrapText="1"/>
    </xf>
    <xf numFmtId="0" fontId="16" fillId="0" borderId="0" xfId="0" applyFont="1" applyAlignment="1">
      <alignment horizontal="right" wrapText="1"/>
    </xf>
    <xf numFmtId="0" fontId="16" fillId="0" borderId="9" xfId="0" applyFont="1" applyBorder="1" applyAlignment="1">
      <alignment horizontal="right" wrapText="1"/>
    </xf>
    <xf numFmtId="0" fontId="15" fillId="0" borderId="0" xfId="0" applyFont="1" applyAlignment="1">
      <alignment horizontal="center"/>
    </xf>
    <xf numFmtId="0" fontId="9" fillId="0" borderId="10" xfId="0" applyFont="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0" xfId="0" applyBorder="1" applyAlignment="1">
      <alignment horizontal="center" vertical="center" wrapText="1"/>
    </xf>
    <xf numFmtId="0" fontId="0" fillId="0" borderId="9"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7" fillId="0" borderId="0" xfId="0" applyFont="1" applyAlignment="1">
      <alignment horizontal="center" vertical="center" wrapText="1"/>
    </xf>
    <xf numFmtId="0" fontId="17" fillId="0" borderId="0" xfId="0" applyFont="1" applyAlignment="1">
      <alignment wrapText="1"/>
    </xf>
    <xf numFmtId="0" fontId="6" fillId="9" borderId="20" xfId="0" applyFont="1" applyFill="1" applyBorder="1" applyAlignment="1">
      <alignment horizontal="center" vertical="center" wrapText="1"/>
    </xf>
    <xf numFmtId="0" fontId="6" fillId="9" borderId="19" xfId="0" applyFont="1" applyFill="1" applyBorder="1" applyAlignment="1">
      <alignment horizontal="center" vertical="center" wrapText="1"/>
    </xf>
    <xf numFmtId="0" fontId="0" fillId="9" borderId="21" xfId="0" applyFill="1" applyBorder="1" applyAlignment="1">
      <alignment horizontal="center" vertical="center" wrapText="1"/>
    </xf>
    <xf numFmtId="0" fontId="0" fillId="9" borderId="22" xfId="0" applyFill="1" applyBorder="1" applyAlignment="1">
      <alignment horizontal="center" vertical="center" wrapText="1"/>
    </xf>
    <xf numFmtId="0" fontId="0" fillId="9" borderId="23" xfId="0" applyFill="1" applyBorder="1" applyAlignment="1">
      <alignment horizontal="center" vertical="center" wrapText="1"/>
    </xf>
    <xf numFmtId="0" fontId="0" fillId="9" borderId="24" xfId="0" applyFill="1" applyBorder="1" applyAlignment="1">
      <alignment horizontal="center" vertical="center" wrapText="1"/>
    </xf>
    <xf numFmtId="0" fontId="0" fillId="0" borderId="0" xfId="0" applyAlignment="1">
      <alignment horizontal="center" vertical="top" wrapText="1"/>
    </xf>
    <xf numFmtId="0" fontId="1" fillId="0" borderId="1" xfId="0" applyFont="1"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13" fillId="4" borderId="5"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0" fillId="14" borderId="4" xfId="0" applyFill="1" applyBorder="1" applyAlignment="1">
      <alignment horizontal="center" wrapText="1"/>
    </xf>
    <xf numFmtId="0" fontId="0" fillId="14" borderId="5" xfId="0" applyFill="1" applyBorder="1" applyAlignment="1">
      <alignment horizontal="center" wrapText="1"/>
    </xf>
    <xf numFmtId="0" fontId="0" fillId="14" borderId="6" xfId="0" applyFill="1" applyBorder="1" applyAlignment="1">
      <alignment horizontal="center" wrapText="1"/>
    </xf>
    <xf numFmtId="0" fontId="24" fillId="4" borderId="4" xfId="0" applyFont="1" applyFill="1" applyBorder="1" applyAlignment="1">
      <alignment horizontal="center" vertical="center" wrapText="1"/>
    </xf>
    <xf numFmtId="0" fontId="24" fillId="4" borderId="5"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3" fillId="15" borderId="4" xfId="0" applyFont="1" applyFill="1" applyBorder="1" applyAlignment="1">
      <alignment horizontal="center" vertical="center" wrapText="1"/>
    </xf>
    <xf numFmtId="0" fontId="3" fillId="15" borderId="5" xfId="0" applyFont="1" applyFill="1" applyBorder="1" applyAlignment="1">
      <alignment horizontal="center" vertical="center" wrapText="1"/>
    </xf>
    <xf numFmtId="0" fontId="3" fillId="10" borderId="4"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0" fillId="10" borderId="5" xfId="0" applyFill="1" applyBorder="1" applyAlignment="1">
      <alignment horizontal="center" vertical="center" wrapText="1"/>
    </xf>
    <xf numFmtId="0" fontId="0" fillId="10" borderId="6" xfId="0" applyFill="1" applyBorder="1" applyAlignment="1">
      <alignment horizontal="center" vertical="center" wrapText="1"/>
    </xf>
    <xf numFmtId="9" fontId="3" fillId="3" borderId="4" xfId="0" applyNumberFormat="1" applyFont="1" applyFill="1" applyBorder="1" applyAlignment="1" applyProtection="1">
      <alignment horizontal="center" vertical="center" wrapText="1"/>
      <protection locked="0"/>
    </xf>
    <xf numFmtId="0" fontId="0" fillId="3" borderId="5" xfId="0" applyFill="1" applyBorder="1" applyAlignment="1" applyProtection="1">
      <alignment horizontal="center" vertical="center" wrapText="1"/>
      <protection locked="0"/>
    </xf>
    <xf numFmtId="0" fontId="0" fillId="3" borderId="6" xfId="0" applyFill="1" applyBorder="1" applyAlignment="1" applyProtection="1">
      <alignment horizontal="center" vertical="center" wrapText="1"/>
      <protection locked="0"/>
    </xf>
    <xf numFmtId="0" fontId="4" fillId="16" borderId="29" xfId="0" applyFont="1" applyFill="1" applyBorder="1" applyAlignment="1">
      <alignment horizontal="center" vertical="center" wrapText="1"/>
    </xf>
    <xf numFmtId="0" fontId="4" fillId="16" borderId="30" xfId="0" applyFont="1" applyFill="1" applyBorder="1" applyAlignment="1">
      <alignment horizontal="center" vertical="center" wrapText="1"/>
    </xf>
    <xf numFmtId="0" fontId="0" fillId="16" borderId="30" xfId="0" applyFill="1" applyBorder="1" applyAlignment="1">
      <alignment horizontal="center" vertical="center" wrapText="1"/>
    </xf>
    <xf numFmtId="0" fontId="0" fillId="16" borderId="31" xfId="0" applyFill="1" applyBorder="1" applyAlignment="1">
      <alignment horizontal="center" vertical="center" wrapText="1"/>
    </xf>
    <xf numFmtId="0" fontId="21" fillId="15" borderId="25" xfId="0" applyFont="1" applyFill="1" applyBorder="1" applyAlignment="1">
      <alignment horizontal="center" vertical="center" wrapText="1"/>
    </xf>
    <xf numFmtId="0" fontId="21" fillId="15" borderId="26" xfId="0" applyFont="1" applyFill="1" applyBorder="1" applyAlignment="1">
      <alignment horizontal="center" vertical="center" wrapText="1"/>
    </xf>
    <xf numFmtId="0" fontId="21" fillId="15" borderId="15" xfId="0" applyFont="1" applyFill="1" applyBorder="1" applyAlignment="1">
      <alignment horizontal="center" vertical="center" wrapText="1"/>
    </xf>
    <xf numFmtId="0" fontId="21" fillId="15" borderId="27" xfId="0" applyFont="1" applyFill="1" applyBorder="1" applyAlignment="1">
      <alignment horizontal="center" vertical="center" wrapText="1"/>
    </xf>
    <xf numFmtId="0" fontId="20" fillId="4" borderId="4" xfId="0" applyFont="1" applyFill="1" applyBorder="1" applyAlignment="1">
      <alignment horizontal="center" vertical="center" wrapText="1"/>
    </xf>
    <xf numFmtId="0" fontId="20" fillId="4" borderId="5" xfId="0" applyFont="1" applyFill="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9" fillId="0" borderId="11" xfId="0" applyFont="1" applyBorder="1" applyAlignment="1">
      <alignment horizontal="center" vertical="center" wrapText="1"/>
    </xf>
  </cellXfs>
  <cellStyles count="3">
    <cellStyle name="Κανονικό" xfId="0" builtinId="0"/>
    <cellStyle name="Ποσοστό" xfId="1" builtinId="5"/>
    <cellStyle name="Υπερ-σύνδεση" xfId="2" builtinId="8"/>
  </cellStyles>
  <dxfs count="0"/>
  <tableStyles count="0" defaultTableStyle="TableStyleMedium2" defaultPivotStyle="PivotStyleLight16"/>
  <colors>
    <mruColors>
      <color rgb="FFFFCC66"/>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0</xdr:rowOff>
    </xdr:from>
    <xdr:to>
      <xdr:col>3</xdr:col>
      <xdr:colOff>38099</xdr:colOff>
      <xdr:row>10</xdr:row>
      <xdr:rowOff>295275</xdr:rowOff>
    </xdr:to>
    <xdr:pic>
      <xdr:nvPicPr>
        <xdr:cNvPr id="2" name="Εικόνα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90500" y="0"/>
          <a:ext cx="4210049" cy="2200275"/>
        </a:xfrm>
        <a:prstGeom prst="rect">
          <a:avLst/>
        </a:prstGeom>
      </xdr:spPr>
    </xdr:pic>
    <xdr:clientData/>
  </xdr:twoCellAnchor>
  <xdr:twoCellAnchor editAs="oneCell">
    <xdr:from>
      <xdr:col>9</xdr:col>
      <xdr:colOff>152400</xdr:colOff>
      <xdr:row>29</xdr:row>
      <xdr:rowOff>171450</xdr:rowOff>
    </xdr:from>
    <xdr:to>
      <xdr:col>9</xdr:col>
      <xdr:colOff>2847974</xdr:colOff>
      <xdr:row>59</xdr:row>
      <xdr:rowOff>57150</xdr:rowOff>
    </xdr:to>
    <xdr:pic>
      <xdr:nvPicPr>
        <xdr:cNvPr id="3" name="Εικόνα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13087350" y="6457950"/>
          <a:ext cx="2695574" cy="2809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0</xdr:row>
      <xdr:rowOff>0</xdr:rowOff>
    </xdr:from>
    <xdr:to>
      <xdr:col>3</xdr:col>
      <xdr:colOff>1295400</xdr:colOff>
      <xdr:row>10</xdr:row>
      <xdr:rowOff>342900</xdr:rowOff>
    </xdr:to>
    <xdr:pic>
      <xdr:nvPicPr>
        <xdr:cNvPr id="4" name="Εικόνα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90500" y="0"/>
          <a:ext cx="4095750" cy="2257425"/>
        </a:xfrm>
        <a:prstGeom prst="rect">
          <a:avLst/>
        </a:prstGeom>
      </xdr:spPr>
    </xdr:pic>
    <xdr:clientData/>
  </xdr:twoCellAnchor>
  <xdr:twoCellAnchor editAs="oneCell">
    <xdr:from>
      <xdr:col>12</xdr:col>
      <xdr:colOff>952500</xdr:colOff>
      <xdr:row>131</xdr:row>
      <xdr:rowOff>95249</xdr:rowOff>
    </xdr:from>
    <xdr:to>
      <xdr:col>18</xdr:col>
      <xdr:colOff>485775</xdr:colOff>
      <xdr:row>144</xdr:row>
      <xdr:rowOff>171450</xdr:rowOff>
    </xdr:to>
    <xdr:pic>
      <xdr:nvPicPr>
        <xdr:cNvPr id="5" name="Εικόνα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17411700" y="9658349"/>
          <a:ext cx="2352675" cy="2714625"/>
        </a:xfrm>
        <a:prstGeom prst="rect">
          <a:avLst/>
        </a:prstGeom>
      </xdr:spPr>
    </xdr:pic>
    <xdr:clientData/>
  </xdr:twoCellAnchor>
  <xdr:twoCellAnchor>
    <xdr:from>
      <xdr:col>2</xdr:col>
      <xdr:colOff>419100</xdr:colOff>
      <xdr:row>33</xdr:row>
      <xdr:rowOff>114300</xdr:rowOff>
    </xdr:from>
    <xdr:to>
      <xdr:col>9</xdr:col>
      <xdr:colOff>1257300</xdr:colOff>
      <xdr:row>36</xdr:row>
      <xdr:rowOff>314325</xdr:rowOff>
    </xdr:to>
    <xdr:sp macro="" textlink="">
      <xdr:nvSpPr>
        <xdr:cNvPr id="2" name="Δεξιό βέλος 1"/>
        <xdr:cNvSpPr/>
      </xdr:nvSpPr>
      <xdr:spPr>
        <a:xfrm>
          <a:off x="2943225" y="7924800"/>
          <a:ext cx="10982325" cy="1323975"/>
        </a:xfrm>
        <a:prstGeom prst="rightArrow">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l-GR" sz="1400" b="1">
            <a:solidFill>
              <a:sysClr val="windowText" lastClr="000000"/>
            </a:solidFill>
          </a:endParaRPr>
        </a:p>
        <a:p>
          <a:pPr algn="ctr"/>
          <a:r>
            <a:rPr lang="el-GR" sz="1400" b="1">
              <a:solidFill>
                <a:sysClr val="windowText" lastClr="000000"/>
              </a:solidFill>
            </a:rPr>
            <a:t>ΤΟ</a:t>
          </a:r>
          <a:r>
            <a:rPr lang="el-GR" sz="1400" b="1" baseline="0">
              <a:solidFill>
                <a:sysClr val="windowText" lastClr="000000"/>
              </a:solidFill>
            </a:rPr>
            <a:t> ΤΙΜΟΛΟΓΙΟ ΠΟΥ ΘΑ ΠΡΕΠΕΙ ΝΑ ΕΚΔΩΣ</a:t>
          </a:r>
          <a:r>
            <a:rPr lang="en-US" sz="1400" b="1" baseline="0">
              <a:solidFill>
                <a:sysClr val="windowText" lastClr="000000"/>
              </a:solidFill>
            </a:rPr>
            <a:t>ΕΤΕ</a:t>
          </a:r>
          <a:r>
            <a:rPr lang="el-GR" sz="1400" b="1" baseline="0">
              <a:solidFill>
                <a:sysClr val="windowText" lastClr="000000"/>
              </a:solidFill>
            </a:rPr>
            <a:t>, (ΚΑΘΑΡΗ ΑΞΙΑ ΧΩΡΙΣ ΤΟ ΦΠΑ), ΘΑ ΠΡΕΠΕΙ ΝΑ ΑΝΕΡΧΕΤΑΙ ΣΤΟ ΠΟΣΟ ΤΩΝ.........</a:t>
          </a:r>
        </a:p>
        <a:p>
          <a:pPr algn="l"/>
          <a:endParaRPr lang="el-GR" sz="1100"/>
        </a:p>
      </xdr:txBody>
    </xdr:sp>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pavlidiscartoons.com/index_gr.php"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pavlidiscartoons.com/index_gr.php"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1:L70"/>
  <sheetViews>
    <sheetView showGridLines="0" showZeros="0" workbookViewId="0">
      <selection sqref="A1:XFD1048576"/>
    </sheetView>
  </sheetViews>
  <sheetFormatPr defaultColWidth="9.140625" defaultRowHeight="15"/>
  <cols>
    <col min="1" max="1" width="5.42578125" style="25" customWidth="1"/>
    <col min="2" max="2" width="32.42578125" style="25" customWidth="1"/>
    <col min="3" max="3" width="27.5703125" style="25" bestFit="1" customWidth="1"/>
    <col min="4" max="7" width="23.5703125" style="25" customWidth="1"/>
    <col min="8" max="8" width="25.85546875" style="25" customWidth="1"/>
    <col min="9" max="9" width="8.42578125" style="25" customWidth="1"/>
    <col min="10" max="10" width="47" style="25" bestFit="1" customWidth="1"/>
    <col min="11" max="11" width="4.85546875" style="25" customWidth="1"/>
    <col min="12" max="12" width="23.5703125" style="25" customWidth="1"/>
    <col min="13" max="16384" width="9.140625" style="25"/>
  </cols>
  <sheetData>
    <row r="11" spans="1:12" ht="27.75" customHeight="1">
      <c r="D11" s="86"/>
      <c r="E11" s="86"/>
      <c r="F11" s="86"/>
      <c r="G11" s="86"/>
    </row>
    <row r="12" spans="1:12" ht="15" customHeight="1" thickBot="1"/>
    <row r="13" spans="1:12" ht="27.75" customHeight="1">
      <c r="B13" s="98" t="s">
        <v>43</v>
      </c>
      <c r="C13" s="99"/>
      <c r="D13" s="99"/>
      <c r="E13" s="99"/>
      <c r="F13" s="99"/>
      <c r="G13" s="99"/>
      <c r="H13" s="99"/>
      <c r="I13" s="99"/>
      <c r="J13" s="100"/>
    </row>
    <row r="14" spans="1:12" ht="27.75" customHeight="1" thickBot="1">
      <c r="B14" s="101"/>
      <c r="C14" s="102"/>
      <c r="D14" s="102"/>
      <c r="E14" s="102"/>
      <c r="F14" s="102"/>
      <c r="G14" s="102"/>
      <c r="H14" s="102"/>
      <c r="I14" s="102"/>
      <c r="J14" s="103"/>
    </row>
    <row r="15" spans="1:12" s="42" customFormat="1" ht="11.25" customHeight="1">
      <c r="B15" s="43"/>
      <c r="C15" s="43"/>
      <c r="D15" s="43"/>
      <c r="E15" s="43"/>
      <c r="F15" s="43"/>
      <c r="G15" s="43"/>
      <c r="H15" s="43"/>
      <c r="I15" s="43"/>
      <c r="J15" s="43"/>
    </row>
    <row r="16" spans="1:12" s="42" customFormat="1" ht="27.75" customHeight="1">
      <c r="A16" s="44"/>
      <c r="B16" s="84" t="s">
        <v>39</v>
      </c>
      <c r="C16" s="85"/>
      <c r="D16" s="47"/>
      <c r="E16" s="46" t="s">
        <v>40</v>
      </c>
      <c r="F16" s="46"/>
      <c r="G16" s="46"/>
      <c r="H16" s="45"/>
      <c r="I16" s="45"/>
      <c r="J16" s="45"/>
      <c r="K16" s="44"/>
      <c r="L16" s="44"/>
    </row>
    <row r="17" spans="2:10" s="42" customFormat="1" ht="12" customHeight="1">
      <c r="B17" s="43"/>
      <c r="C17" s="43"/>
      <c r="D17" s="43"/>
      <c r="E17" s="43"/>
      <c r="F17" s="43"/>
      <c r="G17" s="43"/>
      <c r="H17" s="43"/>
      <c r="I17" s="43"/>
      <c r="J17" s="43"/>
    </row>
    <row r="18" spans="2:10" ht="24" customHeight="1">
      <c r="B18" s="1" t="s">
        <v>8</v>
      </c>
      <c r="C18" s="1"/>
      <c r="D18" s="1"/>
      <c r="E18" s="1"/>
      <c r="F18" s="1"/>
    </row>
    <row r="19" spans="2:10" ht="15" customHeight="1" thickBot="1"/>
    <row r="20" spans="2:10">
      <c r="B20" s="78" t="s">
        <v>41</v>
      </c>
      <c r="C20" s="78" t="s">
        <v>36</v>
      </c>
      <c r="D20" s="78" t="s">
        <v>0</v>
      </c>
      <c r="E20" s="78" t="s">
        <v>24</v>
      </c>
      <c r="F20" s="78" t="s">
        <v>31</v>
      </c>
      <c r="G20" s="78" t="s">
        <v>25</v>
      </c>
      <c r="H20" s="78" t="s">
        <v>19</v>
      </c>
    </row>
    <row r="21" spans="2:10" ht="15.75" thickBot="1">
      <c r="B21" s="79"/>
      <c r="C21" s="79"/>
      <c r="D21" s="83"/>
      <c r="E21" s="83"/>
      <c r="F21" s="83"/>
      <c r="G21" s="83"/>
      <c r="H21" s="83"/>
    </row>
    <row r="22" spans="2:10" ht="21">
      <c r="B22" s="79"/>
      <c r="C22" s="79"/>
      <c r="D22" s="83"/>
      <c r="E22" s="83"/>
      <c r="F22" s="83"/>
      <c r="G22" s="83"/>
      <c r="H22" s="83"/>
      <c r="J22" s="37" t="s">
        <v>27</v>
      </c>
    </row>
    <row r="23" spans="2:10" ht="21.75" thickBot="1">
      <c r="B23" s="82"/>
      <c r="C23" s="79"/>
      <c r="D23" s="83"/>
      <c r="E23" s="83"/>
      <c r="F23" s="111"/>
      <c r="G23" s="111"/>
      <c r="H23" s="83"/>
      <c r="J23" s="38">
        <f>ROUND(H28/B28,4)</f>
        <v>0.46329999999999999</v>
      </c>
    </row>
    <row r="24" spans="2:10" ht="21">
      <c r="B24" s="109" t="s">
        <v>30</v>
      </c>
      <c r="C24" s="80"/>
      <c r="D24" s="80"/>
      <c r="E24" s="20" t="s">
        <v>13</v>
      </c>
      <c r="F24" s="78" t="s">
        <v>37</v>
      </c>
      <c r="G24" s="78" t="s">
        <v>26</v>
      </c>
      <c r="H24" s="83" t="s">
        <v>38</v>
      </c>
      <c r="J24" s="39" t="s">
        <v>28</v>
      </c>
    </row>
    <row r="25" spans="2:10" ht="21">
      <c r="B25" s="109"/>
      <c r="C25" s="80"/>
      <c r="D25" s="80"/>
      <c r="E25" s="20"/>
      <c r="F25" s="80"/>
      <c r="G25" s="80"/>
      <c r="H25" s="83"/>
      <c r="J25" s="40">
        <f>ROUND(H28/D28,4)</f>
        <v>0.59630000000000005</v>
      </c>
    </row>
    <row r="26" spans="2:10" ht="21">
      <c r="B26" s="109"/>
      <c r="C26" s="80"/>
      <c r="D26" s="80"/>
      <c r="E26" s="35" t="s">
        <v>33</v>
      </c>
      <c r="F26" s="80"/>
      <c r="G26" s="80"/>
      <c r="H26" s="83"/>
      <c r="J26" s="41" t="s">
        <v>29</v>
      </c>
    </row>
    <row r="27" spans="2:10" ht="21.75" thickBot="1">
      <c r="B27" s="110"/>
      <c r="C27" s="81"/>
      <c r="D27" s="81"/>
      <c r="E27" s="21"/>
      <c r="F27" s="81"/>
      <c r="G27" s="81"/>
      <c r="H27" s="111"/>
      <c r="J27" s="48">
        <f>ROUND((G28+F28+E28+C28)/B28,4)</f>
        <v>0.53669999999999995</v>
      </c>
    </row>
    <row r="28" spans="2:10" ht="34.5" thickBot="1">
      <c r="B28" s="12">
        <v>85000</v>
      </c>
      <c r="C28" s="2">
        <f>ROUND(IF(B28&lt;70329.6,B28*26.95%,70329.6*26.95%),2)</f>
        <v>18953.830000000002</v>
      </c>
      <c r="D28" s="2">
        <f>+B28-C28</f>
        <v>66046.17</v>
      </c>
      <c r="E28" s="2">
        <f>G43</f>
        <v>22720.78</v>
      </c>
      <c r="F28" s="2">
        <f>+D43</f>
        <v>3295.16</v>
      </c>
      <c r="G28" s="2">
        <v>650</v>
      </c>
      <c r="H28" s="3">
        <f>B28-C28-E28-F28-G28</f>
        <v>39380.229999999996</v>
      </c>
      <c r="J28" s="45"/>
    </row>
    <row r="30" spans="2:10">
      <c r="B30" s="36" t="s">
        <v>32</v>
      </c>
    </row>
    <row r="31" spans="2:10">
      <c r="B31" s="36"/>
    </row>
    <row r="32" spans="2:10">
      <c r="B32" s="23" t="s">
        <v>34</v>
      </c>
      <c r="G32" s="23" t="s">
        <v>35</v>
      </c>
    </row>
    <row r="33" spans="1:10">
      <c r="C33" s="34"/>
      <c r="D33" s="34"/>
      <c r="E33" s="34"/>
    </row>
    <row r="34" spans="1:10" hidden="1">
      <c r="B34" s="25">
        <v>12000</v>
      </c>
      <c r="D34" s="25">
        <f>IF(B46&lt;20000,B46*22%,IF(B46&lt;10000,B46*29%,IF(B46&lt;10000,B46*37%,B46*45%)))</f>
        <v>0</v>
      </c>
    </row>
    <row r="35" spans="1:10" hidden="1">
      <c r="B35" s="27" t="s">
        <v>20</v>
      </c>
      <c r="C35" s="27" t="s">
        <v>21</v>
      </c>
      <c r="D35" s="29">
        <v>0</v>
      </c>
      <c r="E35" s="27"/>
      <c r="G35" s="27" t="s">
        <v>20</v>
      </c>
      <c r="H35" s="27" t="s">
        <v>21</v>
      </c>
      <c r="I35" s="29"/>
      <c r="J35" s="27"/>
    </row>
    <row r="36" spans="1:10" hidden="1">
      <c r="B36" s="28">
        <v>12001</v>
      </c>
      <c r="C36" s="28">
        <v>20000</v>
      </c>
      <c r="D36" s="30">
        <v>2.1999999999999999E-2</v>
      </c>
      <c r="E36" s="28">
        <v>176</v>
      </c>
      <c r="G36" s="28"/>
      <c r="H36" s="28">
        <v>20000</v>
      </c>
      <c r="I36" s="28">
        <v>4400</v>
      </c>
      <c r="J36" s="28"/>
    </row>
    <row r="37" spans="1:10" hidden="1">
      <c r="B37" s="28">
        <v>20001</v>
      </c>
      <c r="C37" s="28">
        <v>30000</v>
      </c>
      <c r="D37" s="30">
        <v>0.05</v>
      </c>
      <c r="E37" s="28">
        <v>500</v>
      </c>
      <c r="G37" s="28">
        <v>20001</v>
      </c>
      <c r="H37" s="28">
        <v>30000</v>
      </c>
      <c r="I37" s="28">
        <v>7300</v>
      </c>
      <c r="J37" s="28"/>
    </row>
    <row r="38" spans="1:10" hidden="1">
      <c r="B38" s="28">
        <v>30001</v>
      </c>
      <c r="C38" s="28">
        <v>40000</v>
      </c>
      <c r="D38" s="30">
        <v>6.5000000000000002E-2</v>
      </c>
      <c r="E38" s="28">
        <v>650</v>
      </c>
      <c r="G38" s="28">
        <v>30001</v>
      </c>
      <c r="H38" s="28">
        <v>40000</v>
      </c>
      <c r="I38" s="28">
        <v>11000</v>
      </c>
      <c r="J38" s="28"/>
    </row>
    <row r="39" spans="1:10" hidden="1">
      <c r="B39" s="28">
        <v>40001</v>
      </c>
      <c r="C39" s="28">
        <v>65000</v>
      </c>
      <c r="D39" s="30">
        <v>7.4999999999999997E-2</v>
      </c>
      <c r="E39" s="28">
        <v>1875</v>
      </c>
      <c r="G39" s="28">
        <v>40001</v>
      </c>
      <c r="H39" s="28"/>
      <c r="I39" s="30"/>
      <c r="J39" s="28"/>
    </row>
    <row r="40" spans="1:10" hidden="1">
      <c r="B40" s="28">
        <v>65001</v>
      </c>
      <c r="C40" s="28">
        <v>220000</v>
      </c>
      <c r="D40" s="30">
        <v>0.09</v>
      </c>
      <c r="E40" s="28">
        <v>13950</v>
      </c>
      <c r="G40" s="28"/>
      <c r="H40" s="28"/>
      <c r="I40" s="30"/>
      <c r="J40" s="28"/>
    </row>
    <row r="41" spans="1:10" hidden="1"/>
    <row r="42" spans="1:10" ht="15.75" hidden="1" thickBot="1">
      <c r="B42" s="26" t="s">
        <v>22</v>
      </c>
      <c r="D42" s="25" t="s">
        <v>23</v>
      </c>
      <c r="G42" s="25" t="s">
        <v>1</v>
      </c>
    </row>
    <row r="43" spans="1:10" ht="34.5" hidden="1" thickBot="1">
      <c r="A43" s="26"/>
      <c r="B43" s="24">
        <f>D28</f>
        <v>66046.17</v>
      </c>
      <c r="D43" s="31">
        <f>ROUND(IF(B43&lt;12001,B43*0%,IF(B43&lt;20000,(B43-12000)*2.2%,IF(B43&lt;30000,(B43-20000)*5%+E36,IF(B43&lt;40000,(B43-30000)*6.5%+E36+E37,IF(B43&lt;65000,(B43-40000)*7.5%+E36+E37+E38,IF(B43&lt;220001,(B43-65000)*9%+E36+E37+E38+E39)))))),2)</f>
        <v>3295.16</v>
      </c>
      <c r="G43" s="31">
        <f>ROUND(IF(D28=20000,D28*22%,IF(D28&lt;30000,(D28-20000)*29%+E54,IF(D28&lt;40000,(D28-30000)*37%+E55,(D28-40000)*45%+E56))),2)</f>
        <v>22720.78</v>
      </c>
    </row>
    <row r="44" spans="1:10" hidden="1"/>
    <row r="45" spans="1:10" hidden="1"/>
    <row r="46" spans="1:10" hidden="1">
      <c r="C46" s="33"/>
    </row>
    <row r="47" spans="1:10" hidden="1">
      <c r="C47" s="33"/>
      <c r="D47" s="33"/>
      <c r="E47" s="33"/>
    </row>
    <row r="48" spans="1:10" ht="15" hidden="1" customHeight="1">
      <c r="D48" s="104" t="s">
        <v>18</v>
      </c>
      <c r="E48" s="104"/>
      <c r="F48" s="104"/>
      <c r="G48" s="14" t="s">
        <v>9</v>
      </c>
      <c r="H48" s="14"/>
      <c r="I48" s="14"/>
    </row>
    <row r="49" spans="2:10" hidden="1">
      <c r="D49" s="104"/>
      <c r="E49" s="104"/>
      <c r="F49" s="104"/>
      <c r="G49" s="16" t="s">
        <v>10</v>
      </c>
    </row>
    <row r="50" spans="2:10" hidden="1">
      <c r="D50" s="104"/>
      <c r="E50" s="104"/>
      <c r="F50" s="104"/>
      <c r="G50" s="16" t="s">
        <v>11</v>
      </c>
    </row>
    <row r="51" spans="2:10" ht="15.75" thickBot="1">
      <c r="D51" s="19"/>
      <c r="E51" s="19"/>
      <c r="F51" s="19"/>
    </row>
    <row r="52" spans="2:10" ht="45.75" thickBot="1">
      <c r="B52" s="8" t="s">
        <v>2</v>
      </c>
      <c r="C52" s="8" t="s">
        <v>3</v>
      </c>
      <c r="D52" s="105" t="s">
        <v>12</v>
      </c>
      <c r="E52" s="106"/>
      <c r="F52" s="22"/>
      <c r="G52" s="9" t="s">
        <v>4</v>
      </c>
      <c r="H52" s="9" t="s">
        <v>5</v>
      </c>
    </row>
    <row r="53" spans="2:10" ht="15.75" thickBot="1">
      <c r="B53" s="4"/>
      <c r="C53" s="4"/>
      <c r="D53" s="17" t="s">
        <v>13</v>
      </c>
      <c r="E53" s="17" t="s">
        <v>14</v>
      </c>
      <c r="G53" s="5"/>
      <c r="H53" s="5"/>
    </row>
    <row r="54" spans="2:10" ht="15.75" thickBot="1">
      <c r="B54" s="10">
        <v>20000</v>
      </c>
      <c r="C54" s="13">
        <v>0.22</v>
      </c>
      <c r="D54" s="11">
        <v>20000</v>
      </c>
      <c r="E54" s="11">
        <v>4400</v>
      </c>
      <c r="G54" s="11">
        <v>12000</v>
      </c>
      <c r="H54" s="6" t="s">
        <v>6</v>
      </c>
    </row>
    <row r="55" spans="2:10" ht="15.75" thickBot="1">
      <c r="B55" s="10">
        <v>10000</v>
      </c>
      <c r="C55" s="13">
        <v>0.28999999999999998</v>
      </c>
      <c r="D55" s="11">
        <v>30000</v>
      </c>
      <c r="E55" s="11">
        <v>7300</v>
      </c>
      <c r="G55" s="11">
        <v>8000</v>
      </c>
      <c r="H55" s="7">
        <v>2.1999999999999999E-2</v>
      </c>
    </row>
    <row r="56" spans="2:10" ht="15.75" thickBot="1">
      <c r="B56" s="10">
        <v>10000</v>
      </c>
      <c r="C56" s="13">
        <v>0.37</v>
      </c>
      <c r="D56" s="11">
        <v>40000</v>
      </c>
      <c r="E56" s="11">
        <v>11000</v>
      </c>
      <c r="G56" s="11">
        <v>10000</v>
      </c>
      <c r="H56" s="7">
        <v>0.05</v>
      </c>
    </row>
    <row r="57" spans="2:10" ht="15.75" thickBot="1">
      <c r="B57" s="107" t="s">
        <v>15</v>
      </c>
      <c r="C57" s="108"/>
      <c r="D57" s="108"/>
      <c r="E57" s="106"/>
      <c r="G57" s="11">
        <v>10000</v>
      </c>
      <c r="H57" s="7">
        <v>6.5000000000000002E-2</v>
      </c>
    </row>
    <row r="58" spans="2:10">
      <c r="G58" s="11">
        <v>25000</v>
      </c>
      <c r="H58" s="7">
        <v>7.4999999999999997E-2</v>
      </c>
    </row>
    <row r="59" spans="2:10">
      <c r="G59" s="11">
        <v>155000</v>
      </c>
      <c r="H59" s="7">
        <v>0.09</v>
      </c>
    </row>
    <row r="60" spans="2:10">
      <c r="G60" s="5" t="s">
        <v>7</v>
      </c>
      <c r="H60" s="7">
        <v>0.1</v>
      </c>
    </row>
    <row r="63" spans="2:10" s="32" customFormat="1" ht="18" customHeight="1">
      <c r="B63" s="87" t="s">
        <v>44</v>
      </c>
      <c r="C63" s="88"/>
      <c r="D63" s="88"/>
      <c r="E63" s="88"/>
      <c r="F63" s="88"/>
      <c r="G63" s="88"/>
      <c r="H63" s="88"/>
      <c r="I63" s="88"/>
      <c r="J63" s="89"/>
    </row>
    <row r="64" spans="2:10" ht="18" customHeight="1">
      <c r="B64" s="90"/>
      <c r="C64" s="91"/>
      <c r="D64" s="91"/>
      <c r="E64" s="91"/>
      <c r="F64" s="91"/>
      <c r="G64" s="91"/>
      <c r="H64" s="91"/>
      <c r="I64" s="91"/>
      <c r="J64" s="92"/>
    </row>
    <row r="65" spans="1:10" ht="18" customHeight="1">
      <c r="B65" s="90"/>
      <c r="C65" s="91"/>
      <c r="D65" s="91"/>
      <c r="E65" s="91"/>
      <c r="F65" s="91"/>
      <c r="G65" s="91"/>
      <c r="H65" s="91"/>
      <c r="I65" s="91"/>
      <c r="J65" s="92"/>
    </row>
    <row r="66" spans="1:10" ht="18" customHeight="1">
      <c r="B66" s="93"/>
      <c r="C66" s="94"/>
      <c r="D66" s="94"/>
      <c r="E66" s="94"/>
      <c r="F66" s="94"/>
      <c r="G66" s="94"/>
      <c r="H66" s="94"/>
      <c r="I66" s="94"/>
      <c r="J66" s="95"/>
    </row>
    <row r="67" spans="1:10">
      <c r="C67" s="15"/>
    </row>
    <row r="68" spans="1:10">
      <c r="A68" s="15" t="s">
        <v>16</v>
      </c>
      <c r="B68" s="96" t="s">
        <v>42</v>
      </c>
      <c r="C68" s="97"/>
      <c r="D68" s="97"/>
      <c r="E68" s="97"/>
      <c r="F68" s="97"/>
      <c r="G68" s="97"/>
      <c r="H68" s="97"/>
      <c r="I68" s="97"/>
    </row>
    <row r="70" spans="1:10">
      <c r="E70" s="18" t="s">
        <v>17</v>
      </c>
    </row>
  </sheetData>
  <mergeCells count="19">
    <mergeCell ref="B63:J66"/>
    <mergeCell ref="B68:I68"/>
    <mergeCell ref="B13:J14"/>
    <mergeCell ref="D48:F50"/>
    <mergeCell ref="D52:E52"/>
    <mergeCell ref="B57:E57"/>
    <mergeCell ref="H20:H23"/>
    <mergeCell ref="B24:B27"/>
    <mergeCell ref="F24:F27"/>
    <mergeCell ref="G24:G27"/>
    <mergeCell ref="H24:H27"/>
    <mergeCell ref="F20:F23"/>
    <mergeCell ref="G20:G23"/>
    <mergeCell ref="C20:C27"/>
    <mergeCell ref="B20:B23"/>
    <mergeCell ref="D20:D27"/>
    <mergeCell ref="B16:C16"/>
    <mergeCell ref="D11:G11"/>
    <mergeCell ref="E20:E23"/>
  </mergeCells>
  <hyperlinks>
    <hyperlink ref="E70" r:id="rId1" display="ΣΚΙΤΣΟ ΕΊΝΑΙ ΤΟΥ κ. ΠΑΥΛΙΔΗ ΒΑΓΓΕΛΗ"/>
  </hyperlinks>
  <pageMargins left="0.11811023622047245" right="0.11811023622047245" top="0.15748031496062992" bottom="0.15748031496062992" header="0.31496062992125984" footer="0.31496062992125984"/>
  <pageSetup paperSize="9" scale="60" orientation="landscape" horizontalDpi="300" r:id="rId2"/>
  <drawing r:id="rId3"/>
</worksheet>
</file>

<file path=xl/worksheets/sheet2.xml><?xml version="1.0" encoding="utf-8"?>
<worksheet xmlns="http://schemas.openxmlformats.org/spreadsheetml/2006/main" xmlns:r="http://schemas.openxmlformats.org/officeDocument/2006/relationships">
  <sheetPr>
    <pageSetUpPr fitToPage="1"/>
  </sheetPr>
  <dimension ref="A10:P153"/>
  <sheetViews>
    <sheetView showGridLines="0" showZeros="0" tabSelected="1" workbookViewId="0">
      <selection activeCell="D30" sqref="D30"/>
    </sheetView>
  </sheetViews>
  <sheetFormatPr defaultColWidth="9.140625" defaultRowHeight="15"/>
  <cols>
    <col min="1" max="1" width="5.42578125" style="45" customWidth="1"/>
    <col min="2" max="2" width="32.42578125" style="45" customWidth="1"/>
    <col min="3" max="3" width="7" style="45" customWidth="1"/>
    <col min="4" max="4" width="32.42578125" style="45" customWidth="1"/>
    <col min="5" max="5" width="24" style="45" customWidth="1"/>
    <col min="6" max="6" width="22.7109375" style="45" customWidth="1"/>
    <col min="7" max="7" width="23.5703125" style="45" customWidth="1"/>
    <col min="8" max="8" width="21.42578125" style="45" customWidth="1"/>
    <col min="9" max="10" width="21" style="45" customWidth="1"/>
    <col min="11" max="11" width="32.5703125" style="45" customWidth="1"/>
    <col min="12" max="12" width="2.85546875" style="45" customWidth="1"/>
    <col min="13" max="13" width="19.140625" style="45" customWidth="1"/>
    <col min="14" max="14" width="4.85546875" style="45" customWidth="1"/>
    <col min="15" max="15" width="23.5703125" style="45" hidden="1" customWidth="1"/>
    <col min="16" max="16" width="0" style="45" hidden="1" customWidth="1"/>
    <col min="17" max="16384" width="9.140625" style="45"/>
  </cols>
  <sheetData>
    <row r="10" spans="2:13" ht="15.75" thickBot="1"/>
    <row r="11" spans="2:13" ht="30" thickTop="1" thickBot="1">
      <c r="E11" s="130" t="s">
        <v>60</v>
      </c>
      <c r="F11" s="131"/>
      <c r="G11" s="131"/>
      <c r="H11" s="131"/>
      <c r="I11" s="132"/>
      <c r="J11" s="133"/>
    </row>
    <row r="12" spans="2:13" ht="27.75" customHeight="1" thickTop="1">
      <c r="B12" s="134" t="s">
        <v>67</v>
      </c>
      <c r="C12" s="135"/>
      <c r="D12" s="135"/>
      <c r="E12" s="136"/>
      <c r="F12" s="136"/>
      <c r="G12" s="136"/>
      <c r="H12" s="136"/>
      <c r="I12" s="136"/>
      <c r="J12" s="136"/>
      <c r="K12" s="135"/>
      <c r="L12" s="135"/>
      <c r="M12" s="137"/>
    </row>
    <row r="13" spans="2:13" ht="15" customHeight="1" thickBot="1"/>
    <row r="14" spans="2:13" ht="27.75" customHeight="1">
      <c r="B14" s="98" t="s">
        <v>61</v>
      </c>
      <c r="C14" s="99"/>
      <c r="D14" s="99"/>
      <c r="E14" s="99"/>
      <c r="F14" s="99"/>
      <c r="G14" s="99"/>
      <c r="H14" s="99"/>
      <c r="I14" s="99"/>
      <c r="J14" s="99"/>
      <c r="K14" s="99"/>
      <c r="L14" s="99"/>
      <c r="M14" s="100"/>
    </row>
    <row r="15" spans="2:13" ht="27.75" customHeight="1" thickBot="1">
      <c r="B15" s="101"/>
      <c r="C15" s="102"/>
      <c r="D15" s="102"/>
      <c r="E15" s="102"/>
      <c r="F15" s="102"/>
      <c r="G15" s="102"/>
      <c r="H15" s="102"/>
      <c r="I15" s="102"/>
      <c r="J15" s="102"/>
      <c r="K15" s="102"/>
      <c r="L15" s="102"/>
      <c r="M15" s="103"/>
    </row>
    <row r="16" spans="2:13" ht="11.25" customHeight="1">
      <c r="B16" s="50"/>
      <c r="C16" s="50"/>
      <c r="D16" s="50"/>
      <c r="E16" s="50"/>
      <c r="F16" s="50"/>
      <c r="G16" s="50"/>
      <c r="H16" s="50"/>
      <c r="I16" s="50"/>
      <c r="J16" s="64"/>
      <c r="K16" s="50"/>
      <c r="L16" s="50"/>
      <c r="M16" s="50"/>
    </row>
    <row r="17" spans="2:16" ht="27.75" customHeight="1">
      <c r="B17" s="84" t="s">
        <v>39</v>
      </c>
      <c r="C17" s="84"/>
      <c r="D17" s="84"/>
      <c r="E17" s="85"/>
      <c r="F17" s="47"/>
      <c r="G17" s="46" t="s">
        <v>40</v>
      </c>
      <c r="H17" s="46"/>
      <c r="I17" s="46"/>
      <c r="J17" s="46"/>
    </row>
    <row r="18" spans="2:16" ht="27.75" customHeight="1">
      <c r="B18" s="84" t="s">
        <v>39</v>
      </c>
      <c r="C18" s="84"/>
      <c r="D18" s="84"/>
      <c r="E18" s="85"/>
      <c r="F18" s="69"/>
      <c r="G18" s="46" t="s">
        <v>69</v>
      </c>
      <c r="H18" s="46"/>
      <c r="I18" s="46"/>
      <c r="J18" s="46"/>
    </row>
    <row r="19" spans="2:16">
      <c r="B19" s="50"/>
      <c r="C19" s="50"/>
      <c r="D19" s="50"/>
      <c r="E19" s="50"/>
      <c r="F19" s="50"/>
      <c r="G19" s="50"/>
      <c r="H19" s="50"/>
      <c r="I19" s="50"/>
      <c r="J19" s="64"/>
      <c r="K19" s="50"/>
      <c r="L19" s="50"/>
      <c r="M19" s="50"/>
    </row>
    <row r="20" spans="2:16" ht="29.25" customHeight="1">
      <c r="B20" s="1" t="s">
        <v>63</v>
      </c>
      <c r="C20" s="1"/>
      <c r="D20" s="23" t="s">
        <v>66</v>
      </c>
      <c r="E20" s="1"/>
      <c r="F20" s="1"/>
      <c r="G20" s="1"/>
      <c r="H20" s="1"/>
    </row>
    <row r="21" spans="2:16" ht="15.75" thickBot="1"/>
    <row r="22" spans="2:16" ht="15" customHeight="1" thickBot="1">
      <c r="B22" s="78" t="s">
        <v>45</v>
      </c>
      <c r="D22" s="115" t="s">
        <v>70</v>
      </c>
      <c r="E22" s="123"/>
      <c r="F22" s="123"/>
      <c r="G22" s="78" t="s">
        <v>47</v>
      </c>
      <c r="H22" s="78" t="s">
        <v>24</v>
      </c>
      <c r="I22" s="78" t="s">
        <v>31</v>
      </c>
      <c r="J22" s="121" t="s">
        <v>65</v>
      </c>
      <c r="K22" s="78" t="s">
        <v>59</v>
      </c>
    </row>
    <row r="23" spans="2:16" ht="15.75" customHeight="1">
      <c r="B23" s="79"/>
      <c r="D23" s="116"/>
      <c r="E23" s="124"/>
      <c r="F23" s="124"/>
      <c r="G23" s="79"/>
      <c r="H23" s="83"/>
      <c r="I23" s="83"/>
      <c r="J23" s="122"/>
      <c r="K23" s="83"/>
      <c r="M23" s="112" t="s">
        <v>62</v>
      </c>
    </row>
    <row r="24" spans="2:16" ht="15" customHeight="1">
      <c r="B24" s="79"/>
      <c r="D24" s="116"/>
      <c r="E24" s="124"/>
      <c r="F24" s="124"/>
      <c r="G24" s="79"/>
      <c r="H24" s="83"/>
      <c r="I24" s="83"/>
      <c r="J24" s="122"/>
      <c r="K24" s="83"/>
      <c r="M24" s="113"/>
    </row>
    <row r="25" spans="2:16" ht="15.75" customHeight="1" thickBot="1">
      <c r="B25" s="82"/>
      <c r="D25" s="117"/>
      <c r="E25" s="124"/>
      <c r="F25" s="124"/>
      <c r="G25" s="79"/>
      <c r="H25" s="83"/>
      <c r="I25" s="111"/>
      <c r="J25" s="122"/>
      <c r="K25" s="83"/>
      <c r="M25" s="113"/>
    </row>
    <row r="26" spans="2:16" ht="18.75" customHeight="1">
      <c r="B26" s="109" t="s">
        <v>46</v>
      </c>
      <c r="D26" s="118" t="s">
        <v>71</v>
      </c>
      <c r="E26" s="125"/>
      <c r="F26" s="125"/>
      <c r="G26" s="80"/>
      <c r="H26" s="20" t="s">
        <v>13</v>
      </c>
      <c r="I26" s="78" t="s">
        <v>37</v>
      </c>
      <c r="J26" s="80"/>
      <c r="K26" s="83" t="s">
        <v>48</v>
      </c>
      <c r="M26" s="113"/>
    </row>
    <row r="27" spans="2:16" ht="18.75">
      <c r="B27" s="109"/>
      <c r="D27" s="119"/>
      <c r="E27" s="125"/>
      <c r="F27" s="125"/>
      <c r="G27" s="80"/>
      <c r="H27" s="20"/>
      <c r="I27" s="80"/>
      <c r="J27" s="80"/>
      <c r="K27" s="83"/>
      <c r="M27" s="113"/>
    </row>
    <row r="28" spans="2:16" ht="15" customHeight="1" thickBot="1">
      <c r="B28" s="109"/>
      <c r="D28" s="119"/>
      <c r="E28" s="125"/>
      <c r="F28" s="125"/>
      <c r="G28" s="80"/>
      <c r="H28" s="35" t="s">
        <v>33</v>
      </c>
      <c r="I28" s="80"/>
      <c r="J28" s="80"/>
      <c r="K28" s="83"/>
      <c r="M28" s="114"/>
    </row>
    <row r="29" spans="2:16" ht="15.75" customHeight="1" thickBot="1">
      <c r="B29" s="110"/>
      <c r="D29" s="120"/>
      <c r="E29" s="126"/>
      <c r="F29" s="126"/>
      <c r="G29" s="81"/>
      <c r="H29" s="21"/>
      <c r="I29" s="81"/>
      <c r="J29" s="81"/>
      <c r="K29" s="111"/>
    </row>
    <row r="30" spans="2:16" ht="34.5" thickBot="1">
      <c r="B30" s="12">
        <v>45000</v>
      </c>
      <c r="D30" s="70">
        <v>2500</v>
      </c>
      <c r="E30" s="60"/>
      <c r="F30" s="60"/>
      <c r="G30" s="2">
        <f>+$E$75-$E$86</f>
        <v>673.75</v>
      </c>
      <c r="H30" s="2">
        <f>+$G$75-$G$86</f>
        <v>675.71000000000095</v>
      </c>
      <c r="I30" s="2">
        <f>+$H$75-$H$86</f>
        <v>118.70999999999992</v>
      </c>
      <c r="J30" s="73">
        <f>+I30+H30+G30</f>
        <v>1468.170000000001</v>
      </c>
      <c r="K30" s="3">
        <f>+D30-G30-H30-I30</f>
        <v>1031.829999999999</v>
      </c>
      <c r="M30" s="63">
        <f>+K30/D30</f>
        <v>0.4127319999999996</v>
      </c>
      <c r="O30" s="74">
        <f>-(M30-1)</f>
        <v>0.58726800000000035</v>
      </c>
      <c r="P30" s="74">
        <f>+O30+1</f>
        <v>1.5872680000000003</v>
      </c>
    </row>
    <row r="32" spans="2:16">
      <c r="I32" s="14" t="s">
        <v>9</v>
      </c>
    </row>
    <row r="35" spans="2:13" ht="15.75" thickBot="1"/>
    <row r="36" spans="2:13" ht="57.75" customHeight="1" thickTop="1" thickBot="1">
      <c r="K36" s="75">
        <f>+D38</f>
        <v>3968.170000000001</v>
      </c>
    </row>
    <row r="37" spans="2:13" ht="36.75" customHeight="1" thickTop="1" thickBot="1">
      <c r="K37"/>
    </row>
    <row r="38" spans="2:13" ht="34.5" thickBot="1">
      <c r="B38" s="76" t="s">
        <v>68</v>
      </c>
      <c r="D38" s="77">
        <f>+D30*P30</f>
        <v>3968.170000000001</v>
      </c>
      <c r="E38" s="60"/>
      <c r="F38" s="60"/>
      <c r="G38" s="2">
        <f>+$E$75-$E$86</f>
        <v>673.75</v>
      </c>
      <c r="H38" s="2">
        <f>+$G$75-$G$86</f>
        <v>675.71000000000095</v>
      </c>
      <c r="I38" s="2">
        <f>+$H$75-$H$86</f>
        <v>118.70999999999992</v>
      </c>
      <c r="J38" s="73">
        <f>+I38+H38+G38</f>
        <v>1468.170000000001</v>
      </c>
      <c r="K38" s="3">
        <f>+D38-G38-H38-I38</f>
        <v>2500</v>
      </c>
    </row>
    <row r="39" spans="2:13" ht="39" customHeight="1"/>
    <row r="40" spans="2:13" hidden="1"/>
    <row r="41" spans="2:13" hidden="1"/>
    <row r="42" spans="2:13" hidden="1"/>
    <row r="43" spans="2:13" hidden="1"/>
    <row r="44" spans="2:13" ht="29.25" hidden="1" customHeight="1">
      <c r="B44" s="1" t="s">
        <v>63</v>
      </c>
      <c r="D44" s="23" t="s">
        <v>64</v>
      </c>
    </row>
    <row r="45" spans="2:13" ht="15.75" hidden="1" thickBot="1"/>
    <row r="46" spans="2:13" ht="15" hidden="1" customHeight="1" thickBot="1">
      <c r="D46" s="78" t="s">
        <v>57</v>
      </c>
      <c r="E46" s="78" t="s">
        <v>49</v>
      </c>
      <c r="F46" s="78" t="s">
        <v>50</v>
      </c>
      <c r="G46" s="138" t="s">
        <v>47</v>
      </c>
      <c r="H46" s="78" t="s">
        <v>24</v>
      </c>
      <c r="I46" s="78" t="s">
        <v>31</v>
      </c>
      <c r="J46" s="121" t="s">
        <v>65</v>
      </c>
      <c r="K46" s="78" t="s">
        <v>59</v>
      </c>
    </row>
    <row r="47" spans="2:13" ht="15" hidden="1" customHeight="1">
      <c r="D47" s="83"/>
      <c r="E47" s="83"/>
      <c r="F47" s="83"/>
      <c r="G47" s="139"/>
      <c r="H47" s="83"/>
      <c r="I47" s="83"/>
      <c r="J47" s="122"/>
      <c r="K47" s="83"/>
      <c r="M47" s="112" t="s">
        <v>62</v>
      </c>
    </row>
    <row r="48" spans="2:13" ht="15" hidden="1" customHeight="1">
      <c r="D48" s="83"/>
      <c r="E48" s="83"/>
      <c r="F48" s="83"/>
      <c r="G48" s="139"/>
      <c r="H48" s="83"/>
      <c r="I48" s="83"/>
      <c r="J48" s="122"/>
      <c r="K48" s="83"/>
      <c r="M48" s="113"/>
    </row>
    <row r="49" spans="1:13" ht="15.75" hidden="1" customHeight="1" thickBot="1">
      <c r="D49" s="111"/>
      <c r="E49" s="111"/>
      <c r="F49" s="83"/>
      <c r="G49" s="139"/>
      <c r="H49" s="83"/>
      <c r="I49" s="111"/>
      <c r="J49" s="122"/>
      <c r="K49" s="83"/>
      <c r="M49" s="113"/>
    </row>
    <row r="50" spans="1:13" ht="18.75" hidden="1" customHeight="1">
      <c r="D50" s="78" t="s">
        <v>58</v>
      </c>
      <c r="E50" s="127">
        <v>0.23</v>
      </c>
      <c r="F50" s="20" t="s">
        <v>51</v>
      </c>
      <c r="G50" s="140"/>
      <c r="H50" s="20" t="s">
        <v>13</v>
      </c>
      <c r="I50" s="78" t="s">
        <v>37</v>
      </c>
      <c r="J50" s="80"/>
      <c r="K50" s="83" t="s">
        <v>55</v>
      </c>
      <c r="M50" s="113"/>
    </row>
    <row r="51" spans="1:13" ht="18.75" hidden="1">
      <c r="D51" s="80"/>
      <c r="E51" s="128"/>
      <c r="F51" s="20"/>
      <c r="G51" s="140"/>
      <c r="H51" s="20"/>
      <c r="I51" s="80"/>
      <c r="J51" s="80"/>
      <c r="K51" s="83"/>
      <c r="M51" s="113"/>
    </row>
    <row r="52" spans="1:13" ht="15" hidden="1" customHeight="1" thickBot="1">
      <c r="D52" s="80"/>
      <c r="E52" s="128"/>
      <c r="F52" s="35" t="s">
        <v>52</v>
      </c>
      <c r="G52" s="140"/>
      <c r="H52" s="35" t="s">
        <v>33</v>
      </c>
      <c r="I52" s="80"/>
      <c r="J52" s="80"/>
      <c r="K52" s="83"/>
      <c r="M52" s="114"/>
    </row>
    <row r="53" spans="1:13" ht="15.75" hidden="1" customHeight="1" thickBot="1">
      <c r="D53" s="81"/>
      <c r="E53" s="129"/>
      <c r="F53" s="21"/>
      <c r="G53" s="141"/>
      <c r="H53" s="21"/>
      <c r="I53" s="81"/>
      <c r="J53" s="81"/>
      <c r="K53" s="111"/>
    </row>
    <row r="54" spans="1:13" ht="34.5" hidden="1" thickBot="1">
      <c r="D54" s="71">
        <v>5650</v>
      </c>
      <c r="E54" s="61">
        <f>ROUND((D54/(E50+1))*E50,2)</f>
        <v>1056.5</v>
      </c>
      <c r="F54" s="62">
        <f>+D54-E54</f>
        <v>4593.5</v>
      </c>
      <c r="G54" s="2">
        <f>+E64-E86</f>
        <v>1237.9500000000007</v>
      </c>
      <c r="H54" s="2">
        <f>+G64-G86</f>
        <v>1241.5499999999993</v>
      </c>
      <c r="I54" s="2">
        <f>+H64-H86</f>
        <v>218.1099999999999</v>
      </c>
      <c r="J54" s="73">
        <f>+I54+H54+G54</f>
        <v>2697.6099999999997</v>
      </c>
      <c r="K54" s="3">
        <f>+D54-E54-G54-H54-I54</f>
        <v>1895.89</v>
      </c>
      <c r="M54" s="63">
        <f>+K54/D54</f>
        <v>0.33555575221238942</v>
      </c>
    </row>
    <row r="55" spans="1:13" ht="20.25" hidden="1" customHeight="1" thickBot="1"/>
    <row r="56" spans="1:13" ht="18.75" hidden="1">
      <c r="B56" s="78" t="s">
        <v>41</v>
      </c>
      <c r="D56" s="55"/>
      <c r="E56" s="78" t="s">
        <v>36</v>
      </c>
      <c r="F56" s="78" t="s">
        <v>0</v>
      </c>
      <c r="G56" s="78" t="s">
        <v>24</v>
      </c>
      <c r="H56" s="78" t="s">
        <v>31</v>
      </c>
      <c r="I56" s="78" t="s">
        <v>25</v>
      </c>
      <c r="J56" s="65"/>
      <c r="K56" s="78" t="s">
        <v>19</v>
      </c>
    </row>
    <row r="57" spans="1:13" ht="19.5" hidden="1" thickBot="1">
      <c r="B57" s="79"/>
      <c r="D57" s="56"/>
      <c r="E57" s="79"/>
      <c r="F57" s="83"/>
      <c r="G57" s="83"/>
      <c r="H57" s="83"/>
      <c r="I57" s="83"/>
      <c r="J57" s="66"/>
      <c r="K57" s="83"/>
    </row>
    <row r="58" spans="1:13" ht="21" hidden="1">
      <c r="B58" s="79"/>
      <c r="D58" s="56"/>
      <c r="E58" s="79"/>
      <c r="F58" s="83"/>
      <c r="G58" s="83"/>
      <c r="H58" s="83"/>
      <c r="I58" s="83"/>
      <c r="J58" s="66"/>
      <c r="K58" s="83"/>
      <c r="M58" s="37" t="s">
        <v>27</v>
      </c>
    </row>
    <row r="59" spans="1:13" ht="21.75" hidden="1" thickBot="1">
      <c r="B59" s="82"/>
      <c r="D59" s="56"/>
      <c r="E59" s="79"/>
      <c r="F59" s="83"/>
      <c r="G59" s="83"/>
      <c r="H59" s="111"/>
      <c r="I59" s="111"/>
      <c r="J59" s="66"/>
      <c r="K59" s="83"/>
      <c r="M59" s="38">
        <f>ROUND(K64/B64,4)</f>
        <v>0.48449999999999999</v>
      </c>
    </row>
    <row r="60" spans="1:13" ht="21" hidden="1">
      <c r="B60" s="109" t="s">
        <v>30</v>
      </c>
      <c r="D60" s="57"/>
      <c r="E60" s="80"/>
      <c r="F60" s="80"/>
      <c r="G60" s="20" t="s">
        <v>13</v>
      </c>
      <c r="H60" s="78" t="s">
        <v>37</v>
      </c>
      <c r="I60" s="78" t="s">
        <v>26</v>
      </c>
      <c r="J60" s="66"/>
      <c r="K60" s="83" t="s">
        <v>38</v>
      </c>
      <c r="M60" s="39" t="s">
        <v>28</v>
      </c>
    </row>
    <row r="61" spans="1:13" ht="21" hidden="1">
      <c r="A61" s="45" t="s">
        <v>53</v>
      </c>
      <c r="B61" s="109"/>
      <c r="D61" s="57"/>
      <c r="E61" s="80"/>
      <c r="F61" s="80"/>
      <c r="G61" s="20"/>
      <c r="H61" s="80"/>
      <c r="I61" s="80"/>
      <c r="J61" s="67"/>
      <c r="K61" s="83"/>
      <c r="M61" s="40">
        <f>ROUND(K64/F64,4)</f>
        <v>0.6633</v>
      </c>
    </row>
    <row r="62" spans="1:13" ht="21" hidden="1">
      <c r="B62" s="109"/>
      <c r="D62" s="57"/>
      <c r="E62" s="80"/>
      <c r="F62" s="80"/>
      <c r="G62" s="35" t="s">
        <v>33</v>
      </c>
      <c r="H62" s="80"/>
      <c r="I62" s="80"/>
      <c r="J62" s="67"/>
      <c r="K62" s="83"/>
      <c r="M62" s="41" t="s">
        <v>29</v>
      </c>
    </row>
    <row r="63" spans="1:13" ht="21.75" hidden="1" thickBot="1">
      <c r="B63" s="110"/>
      <c r="D63" s="58"/>
      <c r="E63" s="81"/>
      <c r="F63" s="81"/>
      <c r="G63" s="21"/>
      <c r="H63" s="81"/>
      <c r="I63" s="81"/>
      <c r="J63" s="68"/>
      <c r="K63" s="111"/>
      <c r="M63" s="48">
        <f>ROUND((I64+H64+G64+E64)/B64,4)</f>
        <v>0.49809999999999999</v>
      </c>
    </row>
    <row r="64" spans="1:13" ht="34.5" hidden="1" thickBot="1">
      <c r="B64" s="12">
        <f>+B30+F54</f>
        <v>49593.5</v>
      </c>
      <c r="D64" s="12"/>
      <c r="E64" s="2">
        <f>ROUND(IF(B64&lt;70329.6,B64*26.95%,70329.6*26.95%),2)</f>
        <v>13365.45</v>
      </c>
      <c r="F64" s="2">
        <f>+B64-E64</f>
        <v>36228.050000000003</v>
      </c>
      <c r="G64" s="2">
        <f>+I128</f>
        <v>9604.3799999999992</v>
      </c>
      <c r="H64" s="2">
        <f>+F126</f>
        <v>1080.82</v>
      </c>
      <c r="I64" s="2">
        <v>650</v>
      </c>
      <c r="J64" s="2"/>
      <c r="K64" s="3">
        <f>$B$75-$E$75-$G$75-$H$75-$I$75</f>
        <v>24028.79</v>
      </c>
    </row>
    <row r="65" spans="1:13" hidden="1"/>
    <row r="66" spans="1:13" ht="15.75" hidden="1" thickBot="1"/>
    <row r="67" spans="1:13" ht="18.75" hidden="1">
      <c r="B67" s="78" t="s">
        <v>41</v>
      </c>
      <c r="D67" s="55"/>
      <c r="E67" s="78" t="s">
        <v>36</v>
      </c>
      <c r="F67" s="78" t="s">
        <v>0</v>
      </c>
      <c r="G67" s="78" t="s">
        <v>24</v>
      </c>
      <c r="H67" s="78" t="s">
        <v>31</v>
      </c>
      <c r="I67" s="78" t="s">
        <v>25</v>
      </c>
      <c r="J67" s="65"/>
      <c r="K67" s="78" t="s">
        <v>19</v>
      </c>
    </row>
    <row r="68" spans="1:13" ht="19.5" hidden="1" thickBot="1">
      <c r="B68" s="79"/>
      <c r="D68" s="56"/>
      <c r="E68" s="79"/>
      <c r="F68" s="83"/>
      <c r="G68" s="83"/>
      <c r="H68" s="83"/>
      <c r="I68" s="83"/>
      <c r="J68" s="66"/>
      <c r="K68" s="83"/>
    </row>
    <row r="69" spans="1:13" ht="21" hidden="1">
      <c r="B69" s="79"/>
      <c r="D69" s="56"/>
      <c r="E69" s="79"/>
      <c r="F69" s="83"/>
      <c r="G69" s="83"/>
      <c r="H69" s="83"/>
      <c r="I69" s="83"/>
      <c r="J69" s="66"/>
      <c r="K69" s="83"/>
      <c r="M69" s="37" t="s">
        <v>27</v>
      </c>
    </row>
    <row r="70" spans="1:13" ht="21.75" hidden="1" thickBot="1">
      <c r="B70" s="82"/>
      <c r="D70" s="56"/>
      <c r="E70" s="79"/>
      <c r="F70" s="83"/>
      <c r="G70" s="83"/>
      <c r="H70" s="111"/>
      <c r="I70" s="111"/>
      <c r="J70" s="66"/>
      <c r="K70" s="83"/>
      <c r="M70" s="38">
        <f>ROUND(K75/B75,4)</f>
        <v>0.50590000000000002</v>
      </c>
    </row>
    <row r="71" spans="1:13" ht="21" hidden="1">
      <c r="B71" s="109" t="s">
        <v>30</v>
      </c>
      <c r="D71" s="57"/>
      <c r="E71" s="80"/>
      <c r="F71" s="80"/>
      <c r="G71" s="20" t="s">
        <v>13</v>
      </c>
      <c r="H71" s="78" t="s">
        <v>37</v>
      </c>
      <c r="I71" s="78" t="s">
        <v>26</v>
      </c>
      <c r="J71" s="66"/>
      <c r="K71" s="83" t="s">
        <v>38</v>
      </c>
      <c r="M71" s="39" t="s">
        <v>28</v>
      </c>
    </row>
    <row r="72" spans="1:13" ht="21" hidden="1">
      <c r="A72" s="45" t="s">
        <v>54</v>
      </c>
      <c r="B72" s="109"/>
      <c r="D72" s="57"/>
      <c r="E72" s="80"/>
      <c r="F72" s="80"/>
      <c r="G72" s="20"/>
      <c r="H72" s="80"/>
      <c r="I72" s="80"/>
      <c r="J72" s="67"/>
      <c r="K72" s="83"/>
      <c r="M72" s="40">
        <f>ROUND(K75/F75,4)</f>
        <v>0.6925</v>
      </c>
    </row>
    <row r="73" spans="1:13" ht="21" hidden="1">
      <c r="B73" s="109"/>
      <c r="D73" s="57"/>
      <c r="E73" s="80"/>
      <c r="F73" s="80"/>
      <c r="G73" s="35" t="s">
        <v>33</v>
      </c>
      <c r="H73" s="80"/>
      <c r="I73" s="80"/>
      <c r="J73" s="67"/>
      <c r="K73" s="83"/>
      <c r="M73" s="41" t="s">
        <v>29</v>
      </c>
    </row>
    <row r="74" spans="1:13" ht="21.75" hidden="1" thickBot="1">
      <c r="B74" s="110"/>
      <c r="D74" s="58"/>
      <c r="E74" s="81"/>
      <c r="F74" s="81"/>
      <c r="G74" s="21"/>
      <c r="H74" s="81"/>
      <c r="I74" s="81"/>
      <c r="J74" s="68"/>
      <c r="K74" s="111"/>
      <c r="M74" s="48">
        <f>ROUND((I75+H75+G75+E75)/B75,4)</f>
        <v>0.49409999999999998</v>
      </c>
    </row>
    <row r="75" spans="1:13" ht="34.5" hidden="1" thickBot="1">
      <c r="B75" s="12">
        <f>+B30+D30</f>
        <v>47500</v>
      </c>
      <c r="D75" s="12"/>
      <c r="E75" s="2">
        <f>ROUND(IF(B75&lt;70329.6,B75*26.95%,70329.6*26.95%),2)</f>
        <v>12801.25</v>
      </c>
      <c r="F75" s="2">
        <f>+B75-E75</f>
        <v>34698.75</v>
      </c>
      <c r="G75" s="2">
        <f>+I115</f>
        <v>9038.5400000000009</v>
      </c>
      <c r="H75" s="2">
        <f>+F113</f>
        <v>981.42</v>
      </c>
      <c r="I75" s="2">
        <v>650</v>
      </c>
      <c r="J75" s="2"/>
      <c r="K75" s="3">
        <f>$B$75-$E$75-$G$75-$H$75-$I$75</f>
        <v>24028.79</v>
      </c>
    </row>
    <row r="76" spans="1:13" hidden="1"/>
    <row r="77" spans="1:13" ht="15.75" hidden="1" thickBot="1"/>
    <row r="78" spans="1:13" ht="18.75" hidden="1">
      <c r="B78" s="78" t="s">
        <v>41</v>
      </c>
      <c r="C78"/>
      <c r="D78" s="49"/>
      <c r="E78" s="78" t="s">
        <v>36</v>
      </c>
      <c r="F78" s="78" t="s">
        <v>0</v>
      </c>
      <c r="G78" s="78" t="s">
        <v>24</v>
      </c>
      <c r="H78" s="78" t="s">
        <v>31</v>
      </c>
      <c r="I78" s="78" t="s">
        <v>25</v>
      </c>
      <c r="J78" s="65"/>
      <c r="K78" s="78" t="s">
        <v>19</v>
      </c>
    </row>
    <row r="79" spans="1:13" ht="19.5" hidden="1" thickBot="1">
      <c r="B79" s="79"/>
      <c r="C79"/>
      <c r="D79" s="54"/>
      <c r="E79" s="79"/>
      <c r="F79" s="83"/>
      <c r="G79" s="83"/>
      <c r="H79" s="83"/>
      <c r="I79" s="83"/>
      <c r="J79" s="66"/>
      <c r="K79" s="83"/>
    </row>
    <row r="80" spans="1:13" ht="21" hidden="1">
      <c r="B80" s="79"/>
      <c r="C80"/>
      <c r="D80" s="54"/>
      <c r="E80" s="79"/>
      <c r="F80" s="83"/>
      <c r="G80" s="83"/>
      <c r="H80" s="83"/>
      <c r="I80" s="83"/>
      <c r="J80" s="66"/>
      <c r="K80" s="83"/>
      <c r="M80" s="37" t="s">
        <v>27</v>
      </c>
    </row>
    <row r="81" spans="2:13" ht="21.75" hidden="1" thickBot="1">
      <c r="B81" s="82"/>
      <c r="C81"/>
      <c r="D81" s="54"/>
      <c r="E81" s="79"/>
      <c r="F81" s="83"/>
      <c r="G81" s="83"/>
      <c r="H81" s="111"/>
      <c r="I81" s="111"/>
      <c r="J81" s="66"/>
      <c r="K81" s="83"/>
      <c r="M81" s="38">
        <f>ROUND(K86/B86,4)</f>
        <v>0.51100000000000001</v>
      </c>
    </row>
    <row r="82" spans="2:13" ht="21" hidden="1">
      <c r="B82" s="109" t="s">
        <v>30</v>
      </c>
      <c r="C82"/>
      <c r="D82" s="52"/>
      <c r="E82" s="80"/>
      <c r="F82" s="80"/>
      <c r="G82" s="20" t="s">
        <v>13</v>
      </c>
      <c r="H82" s="78" t="s">
        <v>37</v>
      </c>
      <c r="I82" s="78" t="s">
        <v>26</v>
      </c>
      <c r="J82" s="66"/>
      <c r="K82" s="83" t="s">
        <v>38</v>
      </c>
      <c r="M82" s="39" t="s">
        <v>28</v>
      </c>
    </row>
    <row r="83" spans="2:13" ht="21" hidden="1">
      <c r="B83" s="109"/>
      <c r="C83"/>
      <c r="D83" s="52"/>
      <c r="E83" s="80"/>
      <c r="F83" s="80"/>
      <c r="G83" s="20"/>
      <c r="H83" s="80"/>
      <c r="I83" s="80"/>
      <c r="J83" s="67"/>
      <c r="K83" s="83"/>
      <c r="M83" s="40">
        <f>ROUND(K86/F86,4)</f>
        <v>0.6996</v>
      </c>
    </row>
    <row r="84" spans="2:13" ht="21" hidden="1">
      <c r="B84" s="109"/>
      <c r="C84"/>
      <c r="D84" s="52"/>
      <c r="E84" s="80"/>
      <c r="F84" s="80"/>
      <c r="G84" s="35" t="s">
        <v>33</v>
      </c>
      <c r="H84" s="80"/>
      <c r="I84" s="80"/>
      <c r="J84" s="67"/>
      <c r="K84" s="83"/>
      <c r="M84" s="41" t="s">
        <v>29</v>
      </c>
    </row>
    <row r="85" spans="2:13" ht="21.75" hidden="1" thickBot="1">
      <c r="B85" s="110"/>
      <c r="C85"/>
      <c r="D85" s="53"/>
      <c r="E85" s="81"/>
      <c r="F85" s="81"/>
      <c r="G85" s="21"/>
      <c r="H85" s="81"/>
      <c r="I85" s="81"/>
      <c r="J85" s="68"/>
      <c r="K85" s="111"/>
      <c r="M85" s="48">
        <f>ROUND((I86+H86+G86+E86)/B86,4)</f>
        <v>0.48899999999999999</v>
      </c>
    </row>
    <row r="86" spans="2:13" ht="34.5" hidden="1" thickBot="1">
      <c r="B86" s="12">
        <f>+B30</f>
        <v>45000</v>
      </c>
      <c r="C86"/>
      <c r="D86" s="12"/>
      <c r="E86" s="2">
        <f>ROUND(IF(B86&lt;70329.6,B86*26.95%,70329.6*26.95%),2)</f>
        <v>12127.5</v>
      </c>
      <c r="F86" s="2">
        <f>+B86-E86</f>
        <v>32872.5</v>
      </c>
      <c r="G86" s="2">
        <f>$I$101</f>
        <v>8362.83</v>
      </c>
      <c r="H86" s="2">
        <f>+$F$101</f>
        <v>862.71</v>
      </c>
      <c r="I86" s="2">
        <v>650</v>
      </c>
      <c r="J86" s="2"/>
      <c r="K86" s="3">
        <f>$B$86-$E$86-$G$86-$H$86-$I$86</f>
        <v>22996.959999999999</v>
      </c>
    </row>
    <row r="87" spans="2:13" hidden="1"/>
    <row r="88" spans="2:13" hidden="1">
      <c r="B88" s="36" t="s">
        <v>32</v>
      </c>
      <c r="C88" s="36"/>
      <c r="D88" s="36"/>
    </row>
    <row r="89" spans="2:13" hidden="1">
      <c r="B89" s="36"/>
      <c r="C89" s="36"/>
      <c r="D89" s="36"/>
    </row>
    <row r="90" spans="2:13" hidden="1">
      <c r="B90" s="23" t="s">
        <v>34</v>
      </c>
      <c r="C90" s="23"/>
      <c r="D90" s="23"/>
      <c r="I90" s="23" t="s">
        <v>1</v>
      </c>
      <c r="J90" s="23"/>
    </row>
    <row r="91" spans="2:13" hidden="1">
      <c r="E91" s="34"/>
      <c r="F91" s="34"/>
      <c r="G91" s="34"/>
    </row>
    <row r="92" spans="2:13" hidden="1">
      <c r="B92" s="45">
        <v>12000</v>
      </c>
      <c r="F92" s="45">
        <f>IF(B104&lt;20000,B104*22%,IF(B104&lt;10000,B104*29%,IF(B104&lt;10000,B104*37%,B104*45%)))</f>
        <v>2640</v>
      </c>
    </row>
    <row r="93" spans="2:13" hidden="1">
      <c r="B93" s="27" t="s">
        <v>20</v>
      </c>
      <c r="C93" s="27"/>
      <c r="D93" s="27"/>
      <c r="E93" s="27" t="s">
        <v>21</v>
      </c>
      <c r="F93" s="29">
        <v>0</v>
      </c>
      <c r="G93" s="27"/>
      <c r="I93" s="27" t="s">
        <v>20</v>
      </c>
      <c r="J93" s="27"/>
      <c r="K93" s="27" t="s">
        <v>21</v>
      </c>
      <c r="L93" s="29"/>
      <c r="M93" s="27"/>
    </row>
    <row r="94" spans="2:13" hidden="1">
      <c r="B94" s="28">
        <v>12001</v>
      </c>
      <c r="C94" s="28"/>
      <c r="D94" s="28"/>
      <c r="E94" s="28">
        <v>20000</v>
      </c>
      <c r="F94" s="30">
        <v>2.1999999999999999E-2</v>
      </c>
      <c r="G94" s="28">
        <v>176</v>
      </c>
      <c r="I94" s="28"/>
      <c r="J94" s="28"/>
      <c r="K94" s="28">
        <v>20000</v>
      </c>
      <c r="L94" s="28">
        <v>4400</v>
      </c>
      <c r="M94" s="28"/>
    </row>
    <row r="95" spans="2:13" hidden="1">
      <c r="B95" s="28">
        <v>20001</v>
      </c>
      <c r="C95" s="28"/>
      <c r="D95" s="28"/>
      <c r="E95" s="28">
        <v>30000</v>
      </c>
      <c r="F95" s="30">
        <v>0.05</v>
      </c>
      <c r="G95" s="28">
        <v>500</v>
      </c>
      <c r="I95" s="28">
        <v>20001</v>
      </c>
      <c r="J95" s="28"/>
      <c r="K95" s="28">
        <v>30000</v>
      </c>
      <c r="L95" s="28">
        <v>7300</v>
      </c>
      <c r="M95" s="28"/>
    </row>
    <row r="96" spans="2:13" hidden="1">
      <c r="B96" s="28">
        <v>30001</v>
      </c>
      <c r="C96" s="28"/>
      <c r="D96" s="28"/>
      <c r="E96" s="28">
        <v>40000</v>
      </c>
      <c r="F96" s="30">
        <v>6.5000000000000002E-2</v>
      </c>
      <c r="G96" s="28">
        <v>650</v>
      </c>
      <c r="I96" s="28">
        <v>30001</v>
      </c>
      <c r="J96" s="28"/>
      <c r="K96" s="28">
        <v>40000</v>
      </c>
      <c r="L96" s="28">
        <v>11000</v>
      </c>
      <c r="M96" s="28"/>
    </row>
    <row r="97" spans="1:13" hidden="1">
      <c r="B97" s="28">
        <v>40001</v>
      </c>
      <c r="C97" s="28"/>
      <c r="D97" s="28"/>
      <c r="E97" s="28">
        <v>65000</v>
      </c>
      <c r="F97" s="30">
        <v>7.4999999999999997E-2</v>
      </c>
      <c r="G97" s="28">
        <v>1875</v>
      </c>
      <c r="I97" s="28">
        <v>40001</v>
      </c>
      <c r="J97" s="28"/>
      <c r="K97" s="28"/>
      <c r="L97" s="30"/>
      <c r="M97" s="28"/>
    </row>
    <row r="98" spans="1:13" hidden="1">
      <c r="B98" s="28">
        <v>65001</v>
      </c>
      <c r="C98" s="28"/>
      <c r="D98" s="28"/>
      <c r="E98" s="28">
        <v>220000</v>
      </c>
      <c r="F98" s="30">
        <v>0.09</v>
      </c>
      <c r="G98" s="28">
        <v>13950</v>
      </c>
      <c r="I98" s="28"/>
      <c r="J98" s="28"/>
      <c r="K98" s="28"/>
      <c r="L98" s="30"/>
      <c r="M98" s="28"/>
    </row>
    <row r="99" spans="1:13" hidden="1"/>
    <row r="100" spans="1:13" ht="15.75" hidden="1" thickBot="1">
      <c r="B100" s="26" t="s">
        <v>22</v>
      </c>
      <c r="C100" s="26"/>
      <c r="D100" s="26"/>
      <c r="F100" s="45" t="s">
        <v>23</v>
      </c>
      <c r="I100" s="45" t="s">
        <v>1</v>
      </c>
    </row>
    <row r="101" spans="1:13" ht="34.5" hidden="1" thickBot="1">
      <c r="A101" s="26"/>
      <c r="B101" s="24">
        <f>$F$86</f>
        <v>32872.5</v>
      </c>
      <c r="C101" s="59"/>
      <c r="D101" s="59"/>
      <c r="F101" s="31">
        <f>ROUND(IF(B101&lt;12001,B101*0%,IF(B101&lt;20000,(B101-12000)*2.2%,IF(B101&lt;30000,(B101-20000)*5%+G94,IF(B101&lt;40000,(B101-30000)*6.5%+G94+G95,IF(B101&lt;65000,(B101-40000)*7.5%+G94+G95+G96,IF(B101&lt;220001,(B101-65000)*9%+G94+G95+G96+G97)))))),2)</f>
        <v>862.71</v>
      </c>
      <c r="I101" s="31">
        <f>ROUND(IF(F86=20000,F86*22%,IF(F86&lt;30000,(F86-20000)*29%+G137,IF(F86&lt;40000,(F86-30000)*37%+G138,(F86-40000)*45%+G139))),2)</f>
        <v>8362.83</v>
      </c>
      <c r="J101" s="72"/>
    </row>
    <row r="102" spans="1:13" hidden="1"/>
    <row r="103" spans="1:13" hidden="1"/>
    <row r="104" spans="1:13" hidden="1">
      <c r="B104" s="45">
        <v>12000</v>
      </c>
      <c r="F104" s="45">
        <f>IF(B116&lt;20000,B116*22%,IF(B116&lt;10000,B116*29%,IF(B116&lt;10000,B116*37%,B116*45%)))</f>
        <v>0</v>
      </c>
      <c r="I104" s="23" t="s">
        <v>1</v>
      </c>
      <c r="J104" s="23"/>
    </row>
    <row r="105" spans="1:13" hidden="1">
      <c r="B105" s="27" t="s">
        <v>20</v>
      </c>
      <c r="C105" s="27"/>
      <c r="D105" s="27"/>
      <c r="E105" s="27" t="s">
        <v>21</v>
      </c>
      <c r="F105" s="29">
        <v>0</v>
      </c>
      <c r="G105" s="27"/>
    </row>
    <row r="106" spans="1:13" hidden="1">
      <c r="B106" s="28">
        <v>12001</v>
      </c>
      <c r="C106" s="28"/>
      <c r="D106" s="28"/>
      <c r="E106" s="28">
        <v>20000</v>
      </c>
      <c r="F106" s="30">
        <v>2.1999999999999999E-2</v>
      </c>
      <c r="G106" s="28">
        <v>176</v>
      </c>
    </row>
    <row r="107" spans="1:13" hidden="1">
      <c r="B107" s="28">
        <v>20001</v>
      </c>
      <c r="C107" s="28"/>
      <c r="D107" s="28"/>
      <c r="E107" s="28">
        <v>30000</v>
      </c>
      <c r="F107" s="30">
        <v>0.05</v>
      </c>
      <c r="G107" s="28">
        <v>500</v>
      </c>
      <c r="I107" s="27" t="s">
        <v>20</v>
      </c>
      <c r="J107" s="27"/>
      <c r="K107" s="27" t="s">
        <v>21</v>
      </c>
      <c r="L107" s="29"/>
    </row>
    <row r="108" spans="1:13" hidden="1">
      <c r="B108" s="28">
        <v>30001</v>
      </c>
      <c r="C108" s="28"/>
      <c r="D108" s="28"/>
      <c r="E108" s="28">
        <v>40000</v>
      </c>
      <c r="F108" s="30">
        <v>6.5000000000000002E-2</v>
      </c>
      <c r="G108" s="28">
        <v>650</v>
      </c>
      <c r="I108" s="28"/>
      <c r="J108" s="28"/>
      <c r="K108" s="28">
        <v>20000</v>
      </c>
      <c r="L108" s="28">
        <v>4400</v>
      </c>
    </row>
    <row r="109" spans="1:13" hidden="1">
      <c r="B109" s="28">
        <v>40001</v>
      </c>
      <c r="C109" s="28"/>
      <c r="D109" s="28"/>
      <c r="E109" s="28">
        <v>65000</v>
      </c>
      <c r="F109" s="30">
        <v>7.4999999999999997E-2</v>
      </c>
      <c r="G109" s="28">
        <v>1875</v>
      </c>
      <c r="I109" s="28">
        <v>20001</v>
      </c>
      <c r="J109" s="28"/>
      <c r="K109" s="28">
        <v>30000</v>
      </c>
      <c r="L109" s="28">
        <v>7300</v>
      </c>
    </row>
    <row r="110" spans="1:13" hidden="1">
      <c r="B110" s="28">
        <v>65001</v>
      </c>
      <c r="C110" s="28"/>
      <c r="D110" s="28"/>
      <c r="E110" s="28">
        <v>220000</v>
      </c>
      <c r="F110" s="30">
        <v>0.09</v>
      </c>
      <c r="G110" s="28">
        <v>13950</v>
      </c>
      <c r="I110" s="28">
        <v>30001</v>
      </c>
      <c r="J110" s="28"/>
      <c r="K110" s="28">
        <v>40000</v>
      </c>
      <c r="L110" s="28">
        <v>11000</v>
      </c>
    </row>
    <row r="111" spans="1:13" hidden="1">
      <c r="I111" s="28">
        <v>40001</v>
      </c>
      <c r="J111" s="28"/>
      <c r="K111" s="28"/>
      <c r="L111" s="30"/>
    </row>
    <row r="112" spans="1:13" ht="15.75" hidden="1" thickBot="1">
      <c r="B112" s="26" t="s">
        <v>22</v>
      </c>
      <c r="C112" s="26"/>
      <c r="D112" s="26"/>
      <c r="F112" s="45" t="s">
        <v>23</v>
      </c>
      <c r="I112" s="28"/>
      <c r="J112" s="28"/>
      <c r="K112" s="28"/>
      <c r="L112" s="30"/>
    </row>
    <row r="113" spans="1:12" ht="34.5" hidden="1" thickBot="1">
      <c r="A113" s="26"/>
      <c r="B113" s="24">
        <f>+$F$75</f>
        <v>34698.75</v>
      </c>
      <c r="C113" s="59"/>
      <c r="D113" s="59"/>
      <c r="F113" s="31">
        <f>ROUND(IF(B113&lt;12001,B113*0%,IF(B113&lt;20000,(B113-12000)*2.2%,IF(B113&lt;30000,(B113-20000)*5%+G106,IF(B113&lt;40000,(B113-30000)*6.5%+G106+G107,IF(B113&lt;65000,(B113-40000)*7.5%+G106+G107+G108,IF(B113&lt;220001,(B113-65000)*9%+G106+G107+G108+G109)))))),2)</f>
        <v>981.42</v>
      </c>
    </row>
    <row r="114" spans="1:12" ht="15.75" hidden="1" thickBot="1">
      <c r="E114" s="33"/>
      <c r="I114" s="45" t="s">
        <v>1</v>
      </c>
    </row>
    <row r="115" spans="1:12" ht="34.5" hidden="1" thickBot="1">
      <c r="E115" s="33"/>
      <c r="I115" s="31">
        <f>ROUND(IF(F75=20000,F75*22%,IF(F75&lt;30000,(F75-20000)*29%+G137,IF(F75&lt;40000,(F75-30000)*37%+G138,(F75-40000)*45%+G139))),2)</f>
        <v>9038.5400000000009</v>
      </c>
      <c r="J115" s="72"/>
    </row>
    <row r="116" spans="1:12" hidden="1">
      <c r="E116" s="33"/>
    </row>
    <row r="117" spans="1:12" hidden="1">
      <c r="B117" s="45">
        <v>12000</v>
      </c>
      <c r="F117" s="45">
        <f>IF(B129&lt;20000,B129*22%,IF(B129&lt;10000,B129*29%,IF(B129&lt;10000,B129*37%,B129*45%)))</f>
        <v>0</v>
      </c>
      <c r="I117" s="23" t="s">
        <v>1</v>
      </c>
      <c r="J117" s="23"/>
    </row>
    <row r="118" spans="1:12" hidden="1">
      <c r="B118" s="27" t="s">
        <v>20</v>
      </c>
      <c r="C118" s="27"/>
      <c r="D118" s="27"/>
      <c r="E118" s="27" t="s">
        <v>21</v>
      </c>
      <c r="F118" s="29">
        <v>0</v>
      </c>
      <c r="G118" s="27"/>
    </row>
    <row r="119" spans="1:12" hidden="1">
      <c r="B119" s="28">
        <v>12001</v>
      </c>
      <c r="C119" s="28"/>
      <c r="D119" s="28"/>
      <c r="E119" s="28">
        <v>20000</v>
      </c>
      <c r="F119" s="30">
        <v>2.1999999999999999E-2</v>
      </c>
      <c r="G119" s="28">
        <v>176</v>
      </c>
    </row>
    <row r="120" spans="1:12" hidden="1">
      <c r="B120" s="28">
        <v>20001</v>
      </c>
      <c r="C120" s="28"/>
      <c r="D120" s="28"/>
      <c r="E120" s="28">
        <v>30000</v>
      </c>
      <c r="F120" s="30">
        <v>0.05</v>
      </c>
      <c r="G120" s="28">
        <v>500</v>
      </c>
      <c r="I120" s="27" t="s">
        <v>20</v>
      </c>
      <c r="J120" s="27"/>
      <c r="K120" s="27" t="s">
        <v>21</v>
      </c>
      <c r="L120" s="29"/>
    </row>
    <row r="121" spans="1:12" hidden="1">
      <c r="B121" s="28">
        <v>30001</v>
      </c>
      <c r="C121" s="28"/>
      <c r="D121" s="28"/>
      <c r="E121" s="28">
        <v>40000</v>
      </c>
      <c r="F121" s="30">
        <v>6.5000000000000002E-2</v>
      </c>
      <c r="G121" s="28">
        <v>650</v>
      </c>
      <c r="I121" s="28"/>
      <c r="J121" s="28"/>
      <c r="K121" s="28">
        <v>20000</v>
      </c>
      <c r="L121" s="28">
        <v>4400</v>
      </c>
    </row>
    <row r="122" spans="1:12" hidden="1">
      <c r="B122" s="28">
        <v>40001</v>
      </c>
      <c r="C122" s="28"/>
      <c r="D122" s="28"/>
      <c r="E122" s="28">
        <v>65000</v>
      </c>
      <c r="F122" s="30">
        <v>7.4999999999999997E-2</v>
      </c>
      <c r="G122" s="28">
        <v>1875</v>
      </c>
      <c r="I122" s="28">
        <v>20001</v>
      </c>
      <c r="J122" s="28"/>
      <c r="K122" s="28">
        <v>30000</v>
      </c>
      <c r="L122" s="28">
        <v>7300</v>
      </c>
    </row>
    <row r="123" spans="1:12" hidden="1">
      <c r="B123" s="28">
        <v>65001</v>
      </c>
      <c r="C123" s="28"/>
      <c r="D123" s="28"/>
      <c r="E123" s="28">
        <v>220000</v>
      </c>
      <c r="F123" s="30">
        <v>0.09</v>
      </c>
      <c r="G123" s="28">
        <v>13950</v>
      </c>
      <c r="I123" s="28">
        <v>30001</v>
      </c>
      <c r="J123" s="28"/>
      <c r="K123" s="28">
        <v>40000</v>
      </c>
      <c r="L123" s="28">
        <v>11000</v>
      </c>
    </row>
    <row r="124" spans="1:12" hidden="1">
      <c r="I124" s="28">
        <v>40001</v>
      </c>
      <c r="J124" s="28"/>
      <c r="K124" s="28"/>
      <c r="L124" s="30"/>
    </row>
    <row r="125" spans="1:12" ht="15.75" hidden="1" thickBot="1">
      <c r="B125" s="26" t="s">
        <v>22</v>
      </c>
      <c r="C125" s="26"/>
      <c r="D125" s="26"/>
      <c r="F125" s="45" t="s">
        <v>23</v>
      </c>
      <c r="I125" s="28"/>
      <c r="J125" s="28"/>
      <c r="K125" s="28"/>
      <c r="L125" s="30"/>
    </row>
    <row r="126" spans="1:12" ht="34.5" hidden="1" thickBot="1">
      <c r="B126" s="24">
        <f>$F$64</f>
        <v>36228.050000000003</v>
      </c>
      <c r="C126" s="59"/>
      <c r="D126" s="59"/>
      <c r="F126" s="31">
        <f>ROUND(IF(B126&lt;12001,B126*0%,IF(B126&lt;20000,(B126-12000)*2.2%,IF(B126&lt;30000,(B126-20000)*5%+G119,IF(B126&lt;40000,(B126-30000)*6.5%+G119+G120,IF(B126&lt;65000,(B126-40000)*7.5%+G119+G120+G121,IF(B126&lt;220001,(B126-65000)*9%+G119+G120+G121+G122)))))),2)</f>
        <v>1080.82</v>
      </c>
    </row>
    <row r="127" spans="1:12" ht="15.75" hidden="1" thickBot="1">
      <c r="E127" s="33"/>
      <c r="I127" s="45" t="s">
        <v>1</v>
      </c>
    </row>
    <row r="128" spans="1:12" ht="34.5" hidden="1" thickBot="1">
      <c r="E128" s="33"/>
      <c r="I128" s="31">
        <f>ROUND(IF(F64=20000,F64*22%,IF(F64&lt;30000,(F64-20000)*29%+G137,IF(F64&lt;40000,(F64-30000)*37%+G138,(F64-40000)*45%+G139))),2)</f>
        <v>9604.3799999999992</v>
      </c>
      <c r="J128" s="72"/>
    </row>
    <row r="129" spans="2:12" hidden="1">
      <c r="E129" s="33"/>
    </row>
    <row r="130" spans="2:12" hidden="1">
      <c r="E130" s="33"/>
      <c r="F130" s="33"/>
      <c r="G130" s="33"/>
    </row>
    <row r="131" spans="2:12" hidden="1">
      <c r="F131" s="104"/>
      <c r="G131" s="104"/>
      <c r="H131" s="104"/>
      <c r="J131" s="14"/>
      <c r="K131" s="14"/>
      <c r="L131" s="14"/>
    </row>
    <row r="132" spans="2:12" hidden="1">
      <c r="F132" s="104"/>
      <c r="G132" s="104"/>
      <c r="H132" s="104"/>
      <c r="I132" s="16"/>
      <c r="J132" s="16"/>
    </row>
    <row r="133" spans="2:12" hidden="1">
      <c r="F133" s="104"/>
      <c r="G133" s="104"/>
      <c r="H133" s="104"/>
      <c r="I133" s="16"/>
      <c r="J133" s="16"/>
    </row>
    <row r="134" spans="2:12" ht="15.75" thickBot="1">
      <c r="F134" s="51"/>
      <c r="G134" s="51"/>
      <c r="H134" s="51"/>
    </row>
    <row r="135" spans="2:12" ht="45.75" thickBot="1">
      <c r="B135" s="8" t="s">
        <v>2</v>
      </c>
      <c r="C135" s="8"/>
      <c r="D135" s="8"/>
      <c r="E135" s="8" t="s">
        <v>3</v>
      </c>
      <c r="F135" s="105" t="s">
        <v>12</v>
      </c>
      <c r="G135" s="106"/>
      <c r="H135" s="32"/>
      <c r="I135" s="9" t="s">
        <v>4</v>
      </c>
      <c r="J135" s="9"/>
      <c r="K135" s="9" t="s">
        <v>5</v>
      </c>
    </row>
    <row r="136" spans="2:12" ht="15.75" thickBot="1">
      <c r="B136" s="4"/>
      <c r="C136" s="4"/>
      <c r="D136" s="4"/>
      <c r="E136" s="4"/>
      <c r="F136" s="17" t="s">
        <v>13</v>
      </c>
      <c r="G136" s="17" t="s">
        <v>14</v>
      </c>
      <c r="I136" s="5"/>
      <c r="J136" s="5"/>
      <c r="K136" s="5"/>
    </row>
    <row r="137" spans="2:12" ht="15.75" thickBot="1">
      <c r="B137" s="10">
        <v>20000</v>
      </c>
      <c r="C137" s="10"/>
      <c r="D137" s="10"/>
      <c r="E137" s="13">
        <v>0.22</v>
      </c>
      <c r="F137" s="11">
        <v>20000</v>
      </c>
      <c r="G137" s="11">
        <v>4400</v>
      </c>
      <c r="I137" s="11">
        <v>12000</v>
      </c>
      <c r="J137" s="11"/>
      <c r="K137" s="6" t="s">
        <v>6</v>
      </c>
    </row>
    <row r="138" spans="2:12" ht="15.75" thickBot="1">
      <c r="B138" s="10">
        <v>10000</v>
      </c>
      <c r="C138" s="10"/>
      <c r="D138" s="10"/>
      <c r="E138" s="13">
        <v>0.28999999999999998</v>
      </c>
      <c r="F138" s="11">
        <v>30000</v>
      </c>
      <c r="G138" s="11">
        <v>7300</v>
      </c>
      <c r="I138" s="11">
        <v>8000</v>
      </c>
      <c r="J138" s="11"/>
      <c r="K138" s="7">
        <v>2.1999999999999999E-2</v>
      </c>
    </row>
    <row r="139" spans="2:12" ht="15.75" thickBot="1">
      <c r="B139" s="10">
        <v>10000</v>
      </c>
      <c r="C139" s="10"/>
      <c r="D139" s="10"/>
      <c r="E139" s="13">
        <v>0.37</v>
      </c>
      <c r="F139" s="11">
        <v>40000</v>
      </c>
      <c r="G139" s="11">
        <v>11000</v>
      </c>
      <c r="I139" s="11">
        <v>10000</v>
      </c>
      <c r="J139" s="11"/>
      <c r="K139" s="7">
        <v>0.05</v>
      </c>
    </row>
    <row r="140" spans="2:12" ht="15.75" thickBot="1">
      <c r="B140" s="107" t="s">
        <v>15</v>
      </c>
      <c r="C140" s="108"/>
      <c r="D140" s="108"/>
      <c r="E140" s="108"/>
      <c r="F140" s="108"/>
      <c r="G140" s="106"/>
      <c r="I140" s="11">
        <v>10000</v>
      </c>
      <c r="J140" s="11"/>
      <c r="K140" s="7">
        <v>6.5000000000000002E-2</v>
      </c>
    </row>
    <row r="141" spans="2:12">
      <c r="I141" s="11">
        <v>25000</v>
      </c>
      <c r="J141" s="11"/>
      <c r="K141" s="7">
        <v>7.4999999999999997E-2</v>
      </c>
    </row>
    <row r="142" spans="2:12">
      <c r="I142" s="11">
        <v>155000</v>
      </c>
      <c r="J142" s="11"/>
      <c r="K142" s="7">
        <v>0.09</v>
      </c>
    </row>
    <row r="143" spans="2:12">
      <c r="I143" s="5" t="s">
        <v>7</v>
      </c>
      <c r="J143" s="5"/>
      <c r="K143" s="7">
        <v>0.1</v>
      </c>
    </row>
    <row r="146" spans="1:13" s="32" customFormat="1">
      <c r="B146" s="87" t="s">
        <v>56</v>
      </c>
      <c r="C146" s="142"/>
      <c r="D146" s="142"/>
      <c r="E146" s="88"/>
      <c r="F146" s="88"/>
      <c r="G146" s="88"/>
      <c r="H146" s="88"/>
      <c r="I146" s="88"/>
      <c r="J146" s="88"/>
      <c r="K146" s="88"/>
      <c r="L146" s="88"/>
      <c r="M146" s="89"/>
    </row>
    <row r="147" spans="1:13">
      <c r="B147" s="90"/>
      <c r="C147" s="91"/>
      <c r="D147" s="91"/>
      <c r="E147" s="91"/>
      <c r="F147" s="91"/>
      <c r="G147" s="91"/>
      <c r="H147" s="91"/>
      <c r="I147" s="91"/>
      <c r="J147" s="91"/>
      <c r="K147" s="91"/>
      <c r="L147" s="91"/>
      <c r="M147" s="92"/>
    </row>
    <row r="148" spans="1:13">
      <c r="B148" s="90"/>
      <c r="C148" s="91"/>
      <c r="D148" s="91"/>
      <c r="E148" s="91"/>
      <c r="F148" s="91"/>
      <c r="G148" s="91"/>
      <c r="H148" s="91"/>
      <c r="I148" s="91"/>
      <c r="J148" s="91"/>
      <c r="K148" s="91"/>
      <c r="L148" s="91"/>
      <c r="M148" s="92"/>
    </row>
    <row r="149" spans="1:13">
      <c r="B149" s="93"/>
      <c r="C149" s="94"/>
      <c r="D149" s="94"/>
      <c r="E149" s="94"/>
      <c r="F149" s="94"/>
      <c r="G149" s="94"/>
      <c r="H149" s="94"/>
      <c r="I149" s="94"/>
      <c r="J149" s="94"/>
      <c r="K149" s="94"/>
      <c r="L149" s="94"/>
      <c r="M149" s="95"/>
    </row>
    <row r="150" spans="1:13">
      <c r="E150" s="15"/>
    </row>
    <row r="151" spans="1:13">
      <c r="A151" s="15" t="s">
        <v>16</v>
      </c>
      <c r="B151" s="96" t="s">
        <v>42</v>
      </c>
      <c r="C151" s="96"/>
      <c r="D151" s="96"/>
      <c r="E151" s="97"/>
      <c r="F151" s="97"/>
      <c r="G151" s="97"/>
      <c r="H151" s="97"/>
      <c r="I151" s="97"/>
      <c r="J151" s="97"/>
      <c r="K151" s="97"/>
      <c r="L151" s="97"/>
    </row>
    <row r="153" spans="1:13">
      <c r="G153" s="18" t="s">
        <v>17</v>
      </c>
    </row>
  </sheetData>
  <sheetProtection password="8C55" sheet="1" objects="1" scenarios="1"/>
  <mergeCells count="70">
    <mergeCell ref="B140:G140"/>
    <mergeCell ref="B146:M149"/>
    <mergeCell ref="B67:B70"/>
    <mergeCell ref="E67:E74"/>
    <mergeCell ref="F67:F74"/>
    <mergeCell ref="G67:G70"/>
    <mergeCell ref="H67:H70"/>
    <mergeCell ref="I67:I70"/>
    <mergeCell ref="K67:K70"/>
    <mergeCell ref="B78:B81"/>
    <mergeCell ref="E78:E85"/>
    <mergeCell ref="F78:F85"/>
    <mergeCell ref="G78:G81"/>
    <mergeCell ref="I78:I81"/>
    <mergeCell ref="K78:K81"/>
    <mergeCell ref="H78:H81"/>
    <mergeCell ref="K71:K74"/>
    <mergeCell ref="B151:L151"/>
    <mergeCell ref="B22:B25"/>
    <mergeCell ref="G22:G29"/>
    <mergeCell ref="F22:F29"/>
    <mergeCell ref="H22:H25"/>
    <mergeCell ref="I22:I25"/>
    <mergeCell ref="B82:B85"/>
    <mergeCell ref="H82:H85"/>
    <mergeCell ref="I82:I85"/>
    <mergeCell ref="K82:K85"/>
    <mergeCell ref="F131:H133"/>
    <mergeCell ref="F135:G135"/>
    <mergeCell ref="K22:K25"/>
    <mergeCell ref="B26:B29"/>
    <mergeCell ref="D46:D49"/>
    <mergeCell ref="K60:K63"/>
    <mergeCell ref="B56:B59"/>
    <mergeCell ref="E56:E63"/>
    <mergeCell ref="F56:F63"/>
    <mergeCell ref="G56:G59"/>
    <mergeCell ref="H56:H59"/>
    <mergeCell ref="B60:B63"/>
    <mergeCell ref="H60:H63"/>
    <mergeCell ref="I60:I63"/>
    <mergeCell ref="K56:K59"/>
    <mergeCell ref="B71:B74"/>
    <mergeCell ref="H71:H74"/>
    <mergeCell ref="I71:I74"/>
    <mergeCell ref="D50:D53"/>
    <mergeCell ref="I56:I59"/>
    <mergeCell ref="I50:I53"/>
    <mergeCell ref="G46:G53"/>
    <mergeCell ref="E11:J11"/>
    <mergeCell ref="B12:M12"/>
    <mergeCell ref="B14:M15"/>
    <mergeCell ref="B17:E17"/>
    <mergeCell ref="I26:I29"/>
    <mergeCell ref="M23:M28"/>
    <mergeCell ref="M47:M52"/>
    <mergeCell ref="B18:E18"/>
    <mergeCell ref="H46:H49"/>
    <mergeCell ref="K26:K29"/>
    <mergeCell ref="D22:D25"/>
    <mergeCell ref="D26:D29"/>
    <mergeCell ref="J22:J29"/>
    <mergeCell ref="J46:J53"/>
    <mergeCell ref="E22:E29"/>
    <mergeCell ref="E46:E49"/>
    <mergeCell ref="E50:E53"/>
    <mergeCell ref="F46:F49"/>
    <mergeCell ref="K46:K49"/>
    <mergeCell ref="K50:K53"/>
    <mergeCell ref="I46:I49"/>
  </mergeCells>
  <hyperlinks>
    <hyperlink ref="G153" r:id="rId1" display="ΣΚΙΤΣΟ ΕΊΝΑΙ ΤΟΥ κ. ΠΑΥΛΙΔΗ ΒΑΓΓΕΛΗ"/>
  </hyperlinks>
  <pageMargins left="0.31496062992125984" right="0.31496062992125984" top="0.35433070866141736" bottom="0.35433070866141736" header="0.31496062992125984" footer="0.31496062992125984"/>
  <pageSetup paperSize="9" scale="46"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2</vt:i4>
      </vt:variant>
    </vt:vector>
  </HeadingPairs>
  <TitlesOfParts>
    <vt:vector size="2" baseType="lpstr">
      <vt:lpstr>ΕΛΦΕΕ ΡΟΔΟΥ</vt:lpstr>
      <vt:lpstr>Φύλλο1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Stamatakis Stelios</dc:creator>
  <cp:lastModifiedBy>admin</cp:lastModifiedBy>
  <cp:lastPrinted>2016-05-16T09:40:12Z</cp:lastPrinted>
  <dcterms:created xsi:type="dcterms:W3CDTF">2016-05-11T08:39:33Z</dcterms:created>
  <dcterms:modified xsi:type="dcterms:W3CDTF">2016-05-23T08:10:44Z</dcterms:modified>
</cp:coreProperties>
</file>